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410"/>
  </bookViews>
  <sheets>
    <sheet name="Sheet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1918" i="1"/>
  <c r="C1918"/>
  <c r="D1917"/>
  <c r="C1917"/>
  <c r="D1916"/>
  <c r="C1916"/>
  <c r="D1915"/>
  <c r="C1915"/>
  <c r="D1914"/>
  <c r="C1914"/>
  <c r="D1913"/>
  <c r="C1913"/>
  <c r="D1912"/>
  <c r="C1912"/>
  <c r="D1911"/>
  <c r="C1911"/>
  <c r="D1910"/>
  <c r="C1910"/>
  <c r="D1909"/>
  <c r="C1909"/>
  <c r="D1908"/>
  <c r="C1908"/>
  <c r="D1907"/>
  <c r="C1907"/>
  <c r="D1906"/>
  <c r="C1906"/>
  <c r="D1905"/>
  <c r="C1905"/>
  <c r="D1904"/>
  <c r="C1904"/>
  <c r="D1903"/>
  <c r="C1903"/>
  <c r="D1902"/>
  <c r="C1902"/>
  <c r="D1901"/>
  <c r="C1901"/>
  <c r="D1900"/>
  <c r="C1900"/>
  <c r="D1899"/>
  <c r="C1899"/>
  <c r="D1898"/>
  <c r="C1898"/>
  <c r="D1897"/>
  <c r="C1897"/>
  <c r="D1896"/>
  <c r="C1896"/>
  <c r="D1895"/>
  <c r="C1895"/>
  <c r="D1894"/>
  <c r="C1894"/>
  <c r="D1893"/>
  <c r="C1893"/>
  <c r="D1892"/>
  <c r="C1892"/>
  <c r="D1891"/>
  <c r="C1891"/>
  <c r="D1890"/>
  <c r="C1890"/>
  <c r="D1889"/>
  <c r="C1889"/>
  <c r="D1888"/>
  <c r="C1888"/>
  <c r="D1887"/>
  <c r="C1887"/>
  <c r="D1886"/>
  <c r="C1886"/>
  <c r="D1885"/>
  <c r="C1885"/>
  <c r="D1884"/>
  <c r="C1884"/>
  <c r="D1883"/>
  <c r="C1883"/>
  <c r="D1882"/>
  <c r="C1882"/>
  <c r="D1881"/>
  <c r="C1881"/>
  <c r="D1880"/>
  <c r="C1880"/>
  <c r="D1879"/>
  <c r="C1879"/>
  <c r="D1878"/>
  <c r="C1878"/>
  <c r="D1877"/>
  <c r="C1877"/>
  <c r="D1876"/>
  <c r="C1876"/>
  <c r="D1875"/>
  <c r="C1875"/>
  <c r="D1874"/>
  <c r="C1874"/>
  <c r="D1873"/>
  <c r="C1873"/>
  <c r="D1872"/>
  <c r="C1872"/>
  <c r="D1871"/>
  <c r="C1871"/>
  <c r="D1870"/>
  <c r="C1870"/>
  <c r="D1869"/>
  <c r="C1869"/>
  <c r="D1868"/>
  <c r="C1868"/>
  <c r="D1867"/>
  <c r="C1867"/>
  <c r="D1866"/>
  <c r="C1866"/>
  <c r="D1865"/>
  <c r="C1865"/>
  <c r="D1864"/>
  <c r="C1864"/>
  <c r="D1863"/>
  <c r="C1863"/>
  <c r="D1862"/>
  <c r="C1862"/>
  <c r="D1861"/>
  <c r="C1861"/>
  <c r="D1860"/>
  <c r="C1860"/>
  <c r="D1859"/>
  <c r="C1859"/>
  <c r="D1858"/>
  <c r="C1858"/>
  <c r="D1857"/>
  <c r="C1857"/>
  <c r="D1856"/>
  <c r="C1856"/>
  <c r="D1855"/>
  <c r="C1855"/>
  <c r="D1854"/>
  <c r="C1854"/>
  <c r="D1853"/>
  <c r="C1853"/>
  <c r="D1852"/>
  <c r="C1852"/>
  <c r="D1851"/>
  <c r="C1851"/>
  <c r="D1850"/>
  <c r="C1850"/>
  <c r="D1849"/>
  <c r="C1849"/>
  <c r="D1848"/>
  <c r="C1848"/>
  <c r="D1847"/>
  <c r="C1847"/>
  <c r="D1846"/>
  <c r="C1846"/>
  <c r="D1845"/>
  <c r="C1845"/>
  <c r="D1844"/>
  <c r="C1844"/>
  <c r="D1843"/>
  <c r="C1843"/>
  <c r="D1842"/>
  <c r="C1842"/>
  <c r="D1841"/>
  <c r="C1841"/>
  <c r="D1840"/>
  <c r="C1840"/>
  <c r="D1839"/>
  <c r="C1839"/>
  <c r="D1838"/>
  <c r="C1838"/>
  <c r="D1837"/>
  <c r="C1837"/>
  <c r="D1836"/>
  <c r="C1836"/>
  <c r="D1835"/>
  <c r="C1835"/>
  <c r="D1834"/>
  <c r="C1834"/>
  <c r="D1833"/>
  <c r="C1833"/>
  <c r="D1832"/>
  <c r="C1832"/>
  <c r="D1831"/>
  <c r="C1831"/>
  <c r="D1830"/>
  <c r="C1830"/>
  <c r="D1829"/>
  <c r="C1829"/>
  <c r="D1828"/>
  <c r="C1828"/>
  <c r="D1827"/>
  <c r="C1827"/>
  <c r="D1826"/>
  <c r="C1826"/>
  <c r="D1825"/>
  <c r="C1825"/>
  <c r="D1824"/>
  <c r="C1824"/>
  <c r="D1823"/>
  <c r="C1823"/>
  <c r="D1822"/>
  <c r="C1822"/>
  <c r="D1821"/>
  <c r="C1821"/>
  <c r="D1820"/>
  <c r="C1820"/>
  <c r="D1819"/>
  <c r="C1819"/>
  <c r="D1818"/>
  <c r="C1818"/>
  <c r="D1817"/>
  <c r="C1817"/>
  <c r="D1816"/>
  <c r="C1816"/>
  <c r="D1815"/>
  <c r="C1815"/>
  <c r="D1814"/>
  <c r="C1814"/>
  <c r="D1813"/>
  <c r="C1813"/>
  <c r="D1812"/>
  <c r="C1812"/>
  <c r="D1811"/>
  <c r="C1811"/>
  <c r="D1810"/>
  <c r="C1810"/>
  <c r="D1809"/>
  <c r="C1809"/>
  <c r="D1808"/>
  <c r="C1808"/>
  <c r="D1807"/>
  <c r="C1807"/>
  <c r="D1806"/>
  <c r="C1806"/>
  <c r="D1805"/>
  <c r="C1805"/>
  <c r="D1804"/>
  <c r="C1804"/>
  <c r="D1803"/>
  <c r="C1803"/>
  <c r="D1802"/>
  <c r="C1802"/>
  <c r="D1801"/>
  <c r="C1801"/>
  <c r="D1800"/>
  <c r="C1800"/>
  <c r="D1799"/>
  <c r="C1799"/>
  <c r="D1798"/>
  <c r="C1798"/>
  <c r="D1797"/>
  <c r="C1797"/>
  <c r="D1796"/>
  <c r="C1796"/>
  <c r="D1795"/>
  <c r="C1795"/>
  <c r="D1794"/>
  <c r="C1794"/>
  <c r="D1793"/>
  <c r="C1793"/>
  <c r="D1792"/>
  <c r="C1792"/>
  <c r="D1791"/>
  <c r="C1791"/>
  <c r="D1790"/>
  <c r="C1790"/>
  <c r="D1789"/>
  <c r="C1789"/>
  <c r="D1788"/>
  <c r="C1788"/>
  <c r="D1787"/>
  <c r="C1787"/>
  <c r="D1786"/>
  <c r="C1786"/>
  <c r="D1785"/>
  <c r="C1785"/>
  <c r="D1784"/>
  <c r="C1784"/>
  <c r="D1783"/>
  <c r="C1783"/>
  <c r="D1782"/>
  <c r="C1782"/>
  <c r="D1781"/>
  <c r="C1781"/>
  <c r="D1780"/>
  <c r="C1780"/>
  <c r="D1779"/>
  <c r="C1779"/>
  <c r="D1778"/>
  <c r="C1778"/>
  <c r="D1777"/>
  <c r="C1777"/>
  <c r="D1776"/>
  <c r="C1776"/>
  <c r="D1775"/>
  <c r="C1775"/>
  <c r="D1774"/>
  <c r="C1774"/>
  <c r="D1773"/>
  <c r="C1773"/>
  <c r="D1772"/>
  <c r="C1772"/>
  <c r="D1771"/>
  <c r="C1771"/>
  <c r="D1770"/>
  <c r="C1770"/>
  <c r="D1769"/>
  <c r="C1769"/>
  <c r="D1768"/>
  <c r="C1768"/>
  <c r="D1767"/>
  <c r="C1767"/>
  <c r="D1766"/>
  <c r="C1766"/>
  <c r="D1765"/>
  <c r="C1765"/>
  <c r="D1764"/>
  <c r="C1764"/>
  <c r="D1763"/>
  <c r="C1763"/>
  <c r="D1762"/>
  <c r="C1762"/>
  <c r="D1761"/>
  <c r="C1761"/>
  <c r="D1760"/>
  <c r="C1760"/>
  <c r="D1759"/>
  <c r="C1759"/>
  <c r="D1758"/>
  <c r="C1758"/>
  <c r="D1757"/>
  <c r="C1757"/>
  <c r="D1756"/>
  <c r="C1756"/>
  <c r="D1755"/>
  <c r="C1755"/>
  <c r="D1754"/>
  <c r="C1754"/>
  <c r="D1753"/>
  <c r="C1753"/>
  <c r="D1752"/>
  <c r="C1752"/>
  <c r="D1751"/>
  <c r="C1751"/>
  <c r="D1750"/>
  <c r="C1750"/>
  <c r="D1749"/>
  <c r="C1749"/>
  <c r="D1748"/>
  <c r="C1748"/>
  <c r="D1747"/>
  <c r="C1747"/>
  <c r="D1746"/>
  <c r="C1746"/>
  <c r="D1745"/>
  <c r="C1745"/>
  <c r="D1744"/>
  <c r="C1744"/>
  <c r="D1743"/>
  <c r="C1743"/>
  <c r="D1742"/>
  <c r="C1742"/>
  <c r="D1741"/>
  <c r="C1741"/>
  <c r="D1740"/>
  <c r="C1740"/>
  <c r="D1739"/>
  <c r="C1739"/>
  <c r="D1738"/>
  <c r="C1738"/>
  <c r="D1737"/>
  <c r="C1737"/>
  <c r="D1736"/>
  <c r="C1736"/>
  <c r="D1735"/>
  <c r="C1735"/>
  <c r="D1734"/>
  <c r="C1734"/>
  <c r="D1733"/>
  <c r="C1733"/>
  <c r="D1732"/>
  <c r="C1732"/>
  <c r="D1731"/>
  <c r="C1731"/>
  <c r="D1730"/>
  <c r="C1730"/>
  <c r="D1729"/>
  <c r="C1729"/>
  <c r="D1728"/>
  <c r="C1728"/>
  <c r="D1727"/>
  <c r="C1727"/>
  <c r="D1726"/>
  <c r="C1726"/>
  <c r="D1725"/>
  <c r="C1725"/>
  <c r="D1724"/>
  <c r="C1724"/>
  <c r="D1723"/>
  <c r="C1723"/>
  <c r="D1722"/>
  <c r="C1722"/>
  <c r="D1721"/>
  <c r="C1721"/>
  <c r="D1720"/>
  <c r="C1720"/>
  <c r="D1719"/>
  <c r="C1719"/>
  <c r="D1718"/>
  <c r="C1718"/>
  <c r="D1717"/>
  <c r="C1717"/>
  <c r="D1716"/>
  <c r="C1716"/>
  <c r="D1715"/>
  <c r="C1715"/>
  <c r="D1714"/>
  <c r="C1714"/>
  <c r="D1713"/>
  <c r="C1713"/>
  <c r="D1712"/>
  <c r="C1712"/>
  <c r="D1711"/>
  <c r="C1711"/>
  <c r="D1710"/>
  <c r="C1710"/>
  <c r="D1709"/>
  <c r="C1709"/>
  <c r="D1708"/>
  <c r="C1708"/>
  <c r="D1707"/>
  <c r="C1707"/>
  <c r="D1706"/>
  <c r="C1706"/>
  <c r="D1705"/>
  <c r="C1705"/>
  <c r="D1704"/>
  <c r="C1704"/>
  <c r="D1703"/>
  <c r="C1703"/>
  <c r="D1702"/>
  <c r="C1702"/>
  <c r="D1701"/>
  <c r="C1701"/>
  <c r="D1700"/>
  <c r="C1700"/>
  <c r="D1699"/>
  <c r="C1699"/>
  <c r="D1698"/>
  <c r="C1698"/>
  <c r="D1697"/>
  <c r="C1697"/>
  <c r="D1696"/>
  <c r="C1696"/>
  <c r="D1695"/>
  <c r="C1695"/>
  <c r="D1694"/>
  <c r="C1694"/>
  <c r="D1693"/>
  <c r="C1693"/>
  <c r="D1692"/>
  <c r="C1692"/>
  <c r="D1691"/>
  <c r="C1691"/>
  <c r="D1690"/>
  <c r="C1690"/>
  <c r="D1689"/>
  <c r="C1689"/>
  <c r="D1688"/>
  <c r="C1688"/>
  <c r="D1687"/>
  <c r="C1687"/>
  <c r="D1686"/>
  <c r="C1686"/>
  <c r="D1685"/>
  <c r="C1685"/>
  <c r="D1684"/>
  <c r="C1684"/>
  <c r="D1683"/>
  <c r="C1683"/>
  <c r="D1682"/>
  <c r="C1682"/>
  <c r="D1681"/>
  <c r="C1681"/>
  <c r="D1680"/>
  <c r="C1680"/>
  <c r="D1679"/>
  <c r="C1679"/>
  <c r="D1678"/>
  <c r="C1678"/>
  <c r="D1677"/>
  <c r="C1677"/>
  <c r="D1676"/>
  <c r="C1676"/>
  <c r="D1675"/>
  <c r="C1675"/>
  <c r="D1674"/>
  <c r="C1674"/>
  <c r="D1673"/>
  <c r="C1673"/>
  <c r="D1672"/>
  <c r="C1672"/>
  <c r="D1671"/>
  <c r="C1671"/>
  <c r="D1670"/>
  <c r="C1670"/>
  <c r="D1669"/>
  <c r="C1669"/>
  <c r="D1668"/>
  <c r="C1668"/>
  <c r="D1667"/>
  <c r="C1667"/>
  <c r="D1666"/>
  <c r="C1666"/>
  <c r="D1665"/>
  <c r="C1665"/>
  <c r="D1664"/>
  <c r="C1664"/>
  <c r="D1663"/>
  <c r="C1663"/>
  <c r="D1662"/>
  <c r="C1662"/>
  <c r="D1661"/>
  <c r="C1661"/>
  <c r="D1660"/>
  <c r="C1660"/>
  <c r="D1659"/>
  <c r="C1659"/>
  <c r="D1658"/>
  <c r="C1658"/>
  <c r="D1657"/>
  <c r="C1657"/>
  <c r="D1656"/>
  <c r="C1656"/>
  <c r="D1655"/>
  <c r="C1655"/>
  <c r="D1654"/>
  <c r="C1654"/>
  <c r="D1653"/>
  <c r="C1653"/>
  <c r="D1652"/>
  <c r="C1652"/>
  <c r="D1651"/>
  <c r="C1651"/>
  <c r="D1650"/>
  <c r="C1650"/>
  <c r="D1649"/>
  <c r="C1649"/>
  <c r="D1648"/>
  <c r="C1648"/>
  <c r="D1647"/>
  <c r="C1647"/>
  <c r="D1646"/>
  <c r="C1646"/>
  <c r="D1645"/>
  <c r="C1645"/>
  <c r="D1644"/>
  <c r="C1644"/>
  <c r="D1643"/>
  <c r="C1643"/>
  <c r="D1642"/>
  <c r="C1642"/>
  <c r="D1641"/>
  <c r="C1641"/>
  <c r="D1640"/>
  <c r="C1640"/>
  <c r="D1639"/>
  <c r="C1639"/>
  <c r="D1638"/>
  <c r="C1638"/>
  <c r="D1637"/>
  <c r="C1637"/>
  <c r="D1636"/>
  <c r="C1636"/>
  <c r="D1635"/>
  <c r="C1635"/>
  <c r="D1634"/>
  <c r="C1634"/>
  <c r="D1633"/>
  <c r="C1633"/>
  <c r="D1632"/>
  <c r="C1632"/>
  <c r="D1631"/>
  <c r="C1631"/>
  <c r="D1630"/>
  <c r="C1630"/>
  <c r="D1629"/>
  <c r="C1629"/>
  <c r="D1628"/>
  <c r="C1628"/>
  <c r="D1627"/>
  <c r="C1627"/>
  <c r="D1626"/>
  <c r="C1626"/>
  <c r="D1625"/>
  <c r="C1625"/>
  <c r="D1624"/>
  <c r="C1624"/>
  <c r="D1623"/>
  <c r="C1623"/>
  <c r="D1622"/>
  <c r="C1622"/>
  <c r="D1621"/>
  <c r="C1621"/>
  <c r="D1620"/>
  <c r="C1620"/>
  <c r="D1619"/>
  <c r="C1619"/>
  <c r="D1618"/>
  <c r="C1618"/>
  <c r="D1617"/>
  <c r="C1617"/>
  <c r="D1616"/>
  <c r="C1616"/>
  <c r="D1615"/>
  <c r="C1615"/>
  <c r="D1614"/>
  <c r="C1614"/>
  <c r="D1613"/>
  <c r="C1613"/>
  <c r="D1612"/>
  <c r="C1612"/>
  <c r="D1611"/>
  <c r="C1611"/>
  <c r="D1610"/>
  <c r="C1610"/>
  <c r="D1609"/>
  <c r="C1609"/>
  <c r="D1608"/>
  <c r="C1608"/>
  <c r="D1607"/>
  <c r="C1607"/>
  <c r="D1606"/>
  <c r="C1606"/>
  <c r="D1605"/>
  <c r="C1605"/>
  <c r="D1604"/>
  <c r="C1604"/>
  <c r="D1603"/>
  <c r="D1602"/>
  <c r="C1602"/>
  <c r="D1601"/>
  <c r="C1601"/>
  <c r="D1600"/>
  <c r="C1600"/>
  <c r="D1599"/>
  <c r="C1599"/>
  <c r="D1598"/>
  <c r="C1598"/>
  <c r="D1597"/>
  <c r="C1597"/>
  <c r="D1596"/>
  <c r="C1596"/>
  <c r="D1595"/>
  <c r="C1595"/>
  <c r="D1594"/>
  <c r="C1594"/>
  <c r="D1593"/>
  <c r="C1593"/>
  <c r="D1592"/>
  <c r="C1592"/>
  <c r="D1591"/>
  <c r="C1591"/>
  <c r="D1590"/>
  <c r="C1590"/>
  <c r="D1589"/>
  <c r="C1589"/>
  <c r="D1588"/>
  <c r="C1588"/>
  <c r="D1587"/>
  <c r="C1587"/>
  <c r="D1586"/>
  <c r="C1586"/>
  <c r="D1585"/>
  <c r="C1585"/>
  <c r="D1584"/>
  <c r="C1584"/>
  <c r="D1583"/>
  <c r="C1583"/>
  <c r="D1582"/>
  <c r="C1582"/>
  <c r="D1581"/>
  <c r="C1581"/>
  <c r="D1580"/>
  <c r="C1580"/>
  <c r="D1579"/>
  <c r="C1579"/>
  <c r="D1578"/>
  <c r="C1578"/>
  <c r="D1577"/>
  <c r="C1577"/>
  <c r="D1576"/>
  <c r="C1576"/>
  <c r="D1575"/>
  <c r="C1575"/>
  <c r="D1574"/>
  <c r="C1574"/>
  <c r="D1573"/>
  <c r="C1573"/>
  <c r="D1572"/>
  <c r="C1572"/>
  <c r="D1571"/>
  <c r="C1571"/>
  <c r="D1570"/>
  <c r="C1570"/>
  <c r="D1569"/>
  <c r="C1569"/>
  <c r="D1568"/>
  <c r="C1568"/>
  <c r="D1567"/>
  <c r="C1567"/>
  <c r="D1566"/>
  <c r="C1566"/>
  <c r="D1565"/>
  <c r="C1565"/>
  <c r="D1564"/>
  <c r="C1564"/>
  <c r="D1563"/>
  <c r="C1563"/>
  <c r="D1562"/>
  <c r="C1562"/>
  <c r="D1561"/>
  <c r="C1561"/>
  <c r="D1560"/>
  <c r="C1560"/>
  <c r="D1559"/>
  <c r="C1559"/>
  <c r="D1558"/>
  <c r="C1558"/>
  <c r="D1557"/>
  <c r="C1557"/>
  <c r="D1556"/>
  <c r="C1556"/>
  <c r="D1555"/>
  <c r="C1555"/>
  <c r="D1554"/>
  <c r="C1554"/>
  <c r="D1553"/>
  <c r="C1553"/>
  <c r="D1552"/>
  <c r="C1552"/>
  <c r="D1551"/>
  <c r="C1551"/>
  <c r="D1550"/>
  <c r="C1550"/>
  <c r="D1549"/>
  <c r="C1549"/>
  <c r="D1548"/>
  <c r="C1548"/>
  <c r="D1547"/>
  <c r="C1547"/>
  <c r="D1546"/>
  <c r="C1546"/>
  <c r="D1545"/>
  <c r="C1545"/>
  <c r="D1544"/>
  <c r="C1544"/>
  <c r="D1543"/>
  <c r="C1543"/>
  <c r="D1542"/>
  <c r="C1542"/>
  <c r="D1541"/>
  <c r="C1541"/>
  <c r="D1540"/>
  <c r="C1540"/>
  <c r="D1539"/>
  <c r="C1539"/>
  <c r="D1538"/>
  <c r="C1538"/>
  <c r="D1537"/>
  <c r="C1537"/>
  <c r="D1536"/>
  <c r="C1536"/>
  <c r="D1535"/>
  <c r="C1535"/>
  <c r="D1534"/>
  <c r="C1534"/>
  <c r="D1533"/>
  <c r="C1533"/>
  <c r="D1532"/>
  <c r="C1532"/>
  <c r="D1531"/>
  <c r="C1531"/>
  <c r="D1530"/>
  <c r="C1530"/>
  <c r="D1529"/>
  <c r="C1529"/>
  <c r="D1528"/>
  <c r="C1528"/>
  <c r="D1527"/>
  <c r="C1527"/>
  <c r="D1526"/>
  <c r="C1526"/>
  <c r="D1525"/>
  <c r="C1525"/>
  <c r="D1524"/>
  <c r="C1524"/>
  <c r="D1523"/>
  <c r="C1523"/>
  <c r="D1522"/>
  <c r="C1522"/>
  <c r="D1521"/>
  <c r="C1521"/>
  <c r="D1520"/>
  <c r="C1520"/>
  <c r="D1519"/>
  <c r="C1519"/>
  <c r="D1518"/>
  <c r="C1518"/>
  <c r="D1517"/>
  <c r="C1517"/>
  <c r="D1516"/>
  <c r="C1516"/>
  <c r="D1515"/>
  <c r="C1515"/>
  <c r="D1514"/>
  <c r="C1514"/>
  <c r="D1513"/>
  <c r="C1513"/>
  <c r="D1512"/>
  <c r="C1512"/>
  <c r="D1511"/>
  <c r="C1511"/>
  <c r="D1510"/>
  <c r="C1510"/>
  <c r="D1509"/>
  <c r="C1509"/>
  <c r="D1508"/>
  <c r="C1508"/>
  <c r="D1507"/>
  <c r="C1507"/>
  <c r="D1506"/>
  <c r="C1506"/>
  <c r="D1505"/>
  <c r="C1505"/>
  <c r="D1504"/>
  <c r="C1504"/>
  <c r="D1503"/>
  <c r="C1503"/>
  <c r="D1502"/>
  <c r="C1502"/>
  <c r="D1501"/>
  <c r="C1501"/>
  <c r="D1500"/>
  <c r="C1500"/>
  <c r="D1499"/>
  <c r="C1499"/>
  <c r="D1498"/>
  <c r="C1498"/>
  <c r="D1497"/>
  <c r="C1497"/>
  <c r="D1496"/>
  <c r="C1496"/>
  <c r="D1495"/>
  <c r="C1495"/>
  <c r="D1494"/>
  <c r="C1494"/>
  <c r="D1493"/>
  <c r="C1493"/>
  <c r="D1492"/>
  <c r="C1492"/>
  <c r="D1491"/>
  <c r="C1491"/>
  <c r="D1490"/>
  <c r="C1490"/>
  <c r="D1489"/>
  <c r="C1489"/>
  <c r="D1488"/>
  <c r="C1488"/>
  <c r="D1487"/>
  <c r="C1487"/>
  <c r="D1486"/>
  <c r="C1486"/>
  <c r="D1485"/>
  <c r="C1485"/>
  <c r="D1484"/>
  <c r="C1484"/>
  <c r="D1483"/>
  <c r="C1483"/>
  <c r="D1482"/>
  <c r="C1482"/>
  <c r="D1481"/>
  <c r="C1481"/>
  <c r="D1480"/>
  <c r="C1480"/>
  <c r="D1479"/>
  <c r="C1479"/>
  <c r="D1478"/>
  <c r="C1478"/>
  <c r="D1477"/>
  <c r="C1477"/>
  <c r="D1476"/>
  <c r="C1476"/>
  <c r="D1475"/>
  <c r="C1475"/>
  <c r="D1474"/>
  <c r="C1474"/>
  <c r="D1473"/>
  <c r="C1473"/>
  <c r="D1472"/>
  <c r="C1472"/>
  <c r="D1471"/>
  <c r="C1471"/>
  <c r="D1470"/>
  <c r="C1470"/>
  <c r="D1469"/>
  <c r="C1469"/>
  <c r="D1468"/>
  <c r="C1468"/>
  <c r="D1467"/>
  <c r="C1467"/>
  <c r="D1466"/>
  <c r="C1466"/>
  <c r="D1465"/>
  <c r="C1465"/>
  <c r="D1464"/>
  <c r="C1464"/>
  <c r="D1463"/>
  <c r="C1463"/>
  <c r="D1462"/>
  <c r="C1462"/>
  <c r="D1461"/>
  <c r="C1461"/>
  <c r="D1460"/>
  <c r="C1460"/>
  <c r="D1459"/>
  <c r="C1459"/>
  <c r="D1458"/>
  <c r="C1458"/>
  <c r="D1457"/>
  <c r="C1457"/>
  <c r="D1456"/>
  <c r="C1456"/>
  <c r="D1455"/>
  <c r="C1455"/>
  <c r="D1454"/>
  <c r="C1454"/>
  <c r="D1453"/>
  <c r="C1453"/>
  <c r="D1452"/>
  <c r="C1452"/>
  <c r="D1451"/>
  <c r="C1451"/>
  <c r="D1450"/>
  <c r="C1450"/>
  <c r="D1449"/>
  <c r="C1449"/>
  <c r="D1448"/>
  <c r="C1448"/>
  <c r="D1447"/>
  <c r="C1447"/>
  <c r="D1446"/>
  <c r="C1446"/>
  <c r="D1445"/>
  <c r="C1445"/>
  <c r="D1444"/>
  <c r="C1444"/>
  <c r="D1443"/>
  <c r="C1443"/>
  <c r="D1442"/>
  <c r="C1442"/>
  <c r="D1441"/>
  <c r="C1441"/>
  <c r="D1440"/>
  <c r="C1440"/>
  <c r="D1439"/>
  <c r="C1439"/>
  <c r="D1438"/>
  <c r="C1438"/>
  <c r="D1437"/>
  <c r="C1437"/>
  <c r="D1436"/>
  <c r="C1436"/>
  <c r="D1435"/>
  <c r="C1435"/>
  <c r="D1434"/>
  <c r="C1434"/>
  <c r="D1433"/>
  <c r="C1433"/>
  <c r="D1432"/>
  <c r="C1432"/>
  <c r="D1431"/>
  <c r="C1431"/>
  <c r="D1430"/>
  <c r="C1430"/>
  <c r="D1429"/>
  <c r="C1429"/>
  <c r="D1428"/>
  <c r="C1428"/>
  <c r="D1427"/>
  <c r="C1427"/>
  <c r="D1426"/>
  <c r="C1426"/>
  <c r="D1425"/>
  <c r="C1425"/>
  <c r="D1424"/>
  <c r="C1424"/>
  <c r="D1423"/>
  <c r="C1423"/>
  <c r="D1422"/>
  <c r="C1422"/>
  <c r="D1421"/>
  <c r="C1421"/>
  <c r="D1420"/>
  <c r="C1420"/>
  <c r="D1419"/>
  <c r="C1419"/>
  <c r="D1418"/>
  <c r="C1418"/>
  <c r="D1417"/>
  <c r="C1417"/>
  <c r="D1416"/>
  <c r="C1416"/>
  <c r="D1415"/>
  <c r="C1415"/>
  <c r="D1414"/>
  <c r="C1414"/>
  <c r="D1413"/>
  <c r="C1413"/>
  <c r="D1412"/>
  <c r="C1412"/>
  <c r="D1411"/>
  <c r="C1411"/>
  <c r="D1410"/>
  <c r="C1410"/>
  <c r="D1409"/>
  <c r="C1409"/>
  <c r="D1408"/>
  <c r="C1408"/>
  <c r="D1407"/>
  <c r="C1407"/>
  <c r="D1406"/>
  <c r="C1406"/>
  <c r="D1405"/>
  <c r="C1405"/>
  <c r="D1404"/>
  <c r="C1404"/>
  <c r="D1403"/>
  <c r="C1403"/>
  <c r="D1402"/>
  <c r="C1402"/>
  <c r="D1401"/>
  <c r="C1401"/>
  <c r="D1400"/>
  <c r="C1400"/>
  <c r="D1399"/>
  <c r="C1399"/>
  <c r="D1398"/>
  <c r="C1398"/>
  <c r="D1397"/>
  <c r="C1397"/>
  <c r="D1396"/>
  <c r="C1396"/>
  <c r="D1395"/>
  <c r="C1395"/>
  <c r="D1394"/>
  <c r="C1394"/>
  <c r="D1393"/>
  <c r="C1393"/>
  <c r="D1392"/>
  <c r="C1392"/>
  <c r="D1391"/>
  <c r="C1391"/>
  <c r="D1390"/>
  <c r="C1390"/>
  <c r="D1389"/>
  <c r="C1389"/>
  <c r="D1388"/>
  <c r="C1388"/>
  <c r="D1387"/>
  <c r="C1387"/>
  <c r="D1386"/>
  <c r="C1386"/>
  <c r="D1385"/>
  <c r="C1385"/>
  <c r="D1384"/>
  <c r="C1384"/>
  <c r="D1383"/>
  <c r="C1383"/>
  <c r="D1382"/>
  <c r="C1382"/>
  <c r="D1381"/>
  <c r="C1381"/>
  <c r="D1380"/>
  <c r="C1380"/>
  <c r="D1379"/>
  <c r="C1379"/>
  <c r="D1378"/>
  <c r="C1378"/>
  <c r="D1377"/>
  <c r="C1377"/>
  <c r="D1376"/>
  <c r="C1376"/>
  <c r="D1375"/>
  <c r="C1375"/>
  <c r="D1374"/>
  <c r="C1374"/>
  <c r="D1373"/>
  <c r="C1373"/>
  <c r="D1372"/>
  <c r="C1372"/>
  <c r="D1371"/>
  <c r="C1371"/>
  <c r="D1370"/>
  <c r="C1370"/>
  <c r="D1369"/>
  <c r="C1369"/>
  <c r="D1368"/>
  <c r="C1368"/>
  <c r="D1367"/>
  <c r="C1367"/>
  <c r="D1366"/>
  <c r="C1366"/>
  <c r="D1365"/>
  <c r="C1365"/>
  <c r="D1364"/>
  <c r="C1364"/>
  <c r="D1363"/>
  <c r="C1363"/>
  <c r="D1362"/>
  <c r="C1362"/>
  <c r="D1361"/>
  <c r="C1361"/>
  <c r="D1360"/>
  <c r="C1360"/>
  <c r="D1359"/>
  <c r="C1359"/>
  <c r="D1358"/>
  <c r="C1358"/>
  <c r="D1357"/>
  <c r="C1357"/>
  <c r="D1356"/>
  <c r="C1356"/>
  <c r="D1355"/>
  <c r="C1355"/>
  <c r="D1354"/>
  <c r="C1354"/>
  <c r="D1353"/>
  <c r="C1353"/>
  <c r="D1352"/>
  <c r="C1352"/>
  <c r="D1351"/>
  <c r="C1351"/>
  <c r="D1350"/>
  <c r="C1350"/>
  <c r="D1349"/>
  <c r="C1349"/>
  <c r="D1348"/>
  <c r="C1348"/>
  <c r="D1347"/>
  <c r="C1347"/>
  <c r="D1346"/>
  <c r="C1346"/>
  <c r="D1345"/>
  <c r="C1345"/>
  <c r="D1344"/>
  <c r="C1344"/>
  <c r="D1343"/>
  <c r="C1343"/>
  <c r="D1342"/>
  <c r="C1342"/>
  <c r="D1341"/>
  <c r="C1341"/>
  <c r="D1340"/>
  <c r="C1340"/>
  <c r="D1339"/>
  <c r="C1339"/>
  <c r="D1338"/>
  <c r="C1338"/>
  <c r="D1337"/>
  <c r="C1337"/>
  <c r="D1336"/>
  <c r="C1336"/>
  <c r="D1335"/>
  <c r="C1335"/>
  <c r="D1334"/>
  <c r="C1334"/>
  <c r="D1333"/>
  <c r="C1333"/>
  <c r="D1332"/>
  <c r="C1332"/>
  <c r="D1331"/>
  <c r="C1331"/>
  <c r="D1330"/>
  <c r="C1330"/>
  <c r="D1329"/>
  <c r="C1329"/>
  <c r="D1328"/>
  <c r="C1328"/>
  <c r="D1327"/>
  <c r="C1327"/>
  <c r="D1326"/>
  <c r="C1326"/>
  <c r="D1325"/>
  <c r="C1325"/>
  <c r="D1324"/>
  <c r="C1324"/>
  <c r="D1323"/>
  <c r="C1323"/>
  <c r="D1322"/>
  <c r="C1322"/>
  <c r="D1321"/>
  <c r="C1321"/>
  <c r="D1320"/>
  <c r="C1320"/>
  <c r="D1319"/>
  <c r="C1319"/>
  <c r="D1318"/>
  <c r="C1318"/>
  <c r="D1317"/>
  <c r="C1317"/>
  <c r="D1316"/>
  <c r="C1316"/>
  <c r="D1315"/>
  <c r="C1315"/>
  <c r="D1314"/>
  <c r="C1314"/>
  <c r="D1313"/>
  <c r="C1313"/>
  <c r="D1312"/>
  <c r="C1312"/>
  <c r="D1311"/>
  <c r="C1311"/>
  <c r="D1310"/>
  <c r="C1310"/>
  <c r="D1309"/>
  <c r="C1309"/>
  <c r="D1308"/>
  <c r="C1308"/>
  <c r="D1307"/>
  <c r="C1307"/>
  <c r="D1306"/>
  <c r="C1306"/>
  <c r="D1305"/>
  <c r="C1305"/>
  <c r="D1304"/>
  <c r="C1304"/>
  <c r="D1303"/>
  <c r="C1303"/>
  <c r="D1302"/>
  <c r="C1302"/>
  <c r="D1301"/>
  <c r="C1301"/>
  <c r="D1300"/>
  <c r="C1300"/>
  <c r="D1299"/>
  <c r="C1299"/>
  <c r="D1298"/>
  <c r="C1298"/>
  <c r="D1297"/>
  <c r="C1297"/>
  <c r="D1296"/>
  <c r="C1296"/>
  <c r="D1295"/>
  <c r="C1295"/>
  <c r="D1294"/>
  <c r="C1294"/>
  <c r="D1293"/>
  <c r="C1293"/>
  <c r="D1292"/>
  <c r="C1292"/>
  <c r="D1291"/>
  <c r="C1291"/>
  <c r="D1290"/>
  <c r="C1290"/>
  <c r="D1289"/>
  <c r="C1289"/>
  <c r="D1288"/>
  <c r="C1288"/>
  <c r="D1287"/>
  <c r="C1287"/>
  <c r="D1286"/>
  <c r="C1286"/>
  <c r="D1285"/>
  <c r="C1285"/>
  <c r="D1284"/>
  <c r="C1284"/>
  <c r="D1283"/>
  <c r="C1283"/>
  <c r="D1282"/>
  <c r="C1282"/>
  <c r="D1281"/>
  <c r="C1281"/>
  <c r="D1280"/>
  <c r="C1280"/>
  <c r="D1279"/>
  <c r="C1279"/>
  <c r="D1278"/>
  <c r="C1278"/>
  <c r="D1277"/>
  <c r="C1277"/>
  <c r="D1276"/>
  <c r="C1276"/>
  <c r="D1275"/>
  <c r="C1275"/>
  <c r="D1274"/>
  <c r="C1274"/>
  <c r="D1273"/>
  <c r="C1273"/>
  <c r="D1272"/>
  <c r="C1272"/>
  <c r="D1271"/>
  <c r="C1271"/>
  <c r="D1270"/>
  <c r="C1270"/>
  <c r="D1269"/>
  <c r="C1269"/>
  <c r="D1268"/>
  <c r="C1268"/>
  <c r="D1267"/>
  <c r="C1267"/>
  <c r="D1266"/>
  <c r="C1266"/>
  <c r="D1265"/>
  <c r="C1265"/>
  <c r="D1264"/>
  <c r="C1264"/>
  <c r="D1263"/>
  <c r="C1263"/>
  <c r="D1262"/>
  <c r="C1262"/>
  <c r="D1261"/>
  <c r="C1261"/>
  <c r="D1260"/>
  <c r="C1260"/>
  <c r="D1259"/>
  <c r="C1259"/>
  <c r="D1258"/>
  <c r="C1258"/>
  <c r="D1257"/>
  <c r="C1257"/>
  <c r="D1256"/>
  <c r="C1256"/>
  <c r="D1255"/>
  <c r="C1255"/>
  <c r="D1254"/>
  <c r="C1254"/>
  <c r="D1253"/>
  <c r="C1253"/>
  <c r="D1252"/>
  <c r="C1252"/>
  <c r="D1251"/>
  <c r="C1251"/>
  <c r="D1250"/>
  <c r="C1250"/>
  <c r="D1249"/>
  <c r="C1249"/>
  <c r="D1248"/>
  <c r="C1248"/>
  <c r="D1247"/>
  <c r="C1247"/>
  <c r="D1246"/>
  <c r="C1246"/>
  <c r="D1245"/>
  <c r="C1245"/>
  <c r="D1244"/>
  <c r="C1244"/>
  <c r="D1243"/>
  <c r="C1243"/>
  <c r="D1242"/>
  <c r="C1242"/>
  <c r="D1241"/>
  <c r="C1241"/>
  <c r="D1240"/>
  <c r="C1240"/>
  <c r="D1239"/>
  <c r="C1239"/>
  <c r="D1238"/>
  <c r="C1238"/>
  <c r="D1237"/>
  <c r="C1237"/>
  <c r="D1236"/>
  <c r="C1236"/>
  <c r="D1235"/>
  <c r="C1235"/>
  <c r="D1234"/>
  <c r="C1234"/>
  <c r="D1233"/>
  <c r="C1233"/>
  <c r="D1232"/>
  <c r="C1232"/>
  <c r="D1231"/>
  <c r="C1231"/>
  <c r="D1230"/>
  <c r="C1230"/>
  <c r="D1229"/>
  <c r="C1229"/>
  <c r="D1228"/>
  <c r="C1228"/>
  <c r="D1227"/>
  <c r="C1227"/>
  <c r="D1226"/>
  <c r="C1226"/>
  <c r="D1225"/>
  <c r="C1225"/>
  <c r="D1224"/>
  <c r="C1224"/>
  <c r="D1223"/>
  <c r="C1223"/>
  <c r="D1222"/>
  <c r="C1222"/>
  <c r="D1221"/>
  <c r="C1221"/>
  <c r="D1220"/>
  <c r="C1220"/>
  <c r="D1219"/>
  <c r="C1219"/>
  <c r="D1218"/>
  <c r="C1218"/>
  <c r="D1217"/>
  <c r="C1217"/>
  <c r="D1216"/>
  <c r="C1216"/>
  <c r="D1215"/>
  <c r="C1215"/>
  <c r="D1214"/>
  <c r="C1214"/>
  <c r="D1213"/>
  <c r="C1213"/>
  <c r="D1212"/>
  <c r="C1212"/>
  <c r="D1211"/>
  <c r="C1211"/>
  <c r="D1210"/>
  <c r="C1210"/>
  <c r="D1209"/>
  <c r="C1209"/>
  <c r="D1208"/>
  <c r="C1208"/>
  <c r="D1207"/>
  <c r="C1207"/>
  <c r="D1206"/>
  <c r="C1206"/>
  <c r="D1205"/>
  <c r="C1205"/>
  <c r="D1204"/>
  <c r="C1204"/>
  <c r="D1203"/>
  <c r="C1203"/>
  <c r="D1202"/>
  <c r="C1202"/>
  <c r="D1201"/>
  <c r="C1201"/>
  <c r="D1200"/>
  <c r="C1200"/>
  <c r="D1199"/>
  <c r="C1199"/>
  <c r="D1198"/>
  <c r="C1198"/>
  <c r="D1197"/>
  <c r="C1197"/>
  <c r="D1196"/>
  <c r="C1196"/>
  <c r="D1195"/>
  <c r="C1195"/>
  <c r="D1194"/>
  <c r="C1194"/>
  <c r="D1193"/>
  <c r="C1193"/>
  <c r="D1192"/>
  <c r="C1192"/>
  <c r="D1191"/>
  <c r="C1191"/>
  <c r="D1190"/>
  <c r="C1190"/>
  <c r="D1189"/>
  <c r="C1189"/>
  <c r="D1188"/>
  <c r="C1188"/>
  <c r="D1187"/>
  <c r="C1187"/>
  <c r="D1186"/>
  <c r="C1186"/>
  <c r="D1185"/>
  <c r="C1185"/>
  <c r="D1184"/>
  <c r="C1184"/>
  <c r="D1183"/>
  <c r="C1183"/>
  <c r="D1182"/>
  <c r="C1182"/>
  <c r="D1181"/>
  <c r="C1181"/>
  <c r="D1180"/>
  <c r="C1180"/>
  <c r="D1179"/>
  <c r="C1179"/>
  <c r="D1178"/>
  <c r="C1178"/>
  <c r="D1177"/>
  <c r="C1177"/>
  <c r="D1176"/>
  <c r="C1176"/>
  <c r="D1175"/>
  <c r="C1175"/>
  <c r="D1174"/>
  <c r="C1174"/>
  <c r="D1173"/>
  <c r="C1173"/>
  <c r="D1172"/>
  <c r="C1172"/>
  <c r="D1171"/>
  <c r="C1171"/>
  <c r="D1170"/>
  <c r="C1170"/>
  <c r="D1169"/>
  <c r="C1169"/>
  <c r="D1168"/>
  <c r="C1168"/>
  <c r="D1167"/>
  <c r="C1167"/>
  <c r="D1166"/>
  <c r="C1166"/>
  <c r="D1165"/>
  <c r="C1165"/>
  <c r="D1164"/>
  <c r="C1164"/>
  <c r="D1163"/>
  <c r="C1163"/>
  <c r="D1162"/>
  <c r="C1162"/>
  <c r="D1161"/>
  <c r="C1161"/>
  <c r="D1160"/>
  <c r="C1160"/>
  <c r="D1159"/>
  <c r="C1159"/>
  <c r="D1158"/>
  <c r="C1158"/>
  <c r="D1157"/>
  <c r="C1157"/>
  <c r="D1156"/>
  <c r="C1156"/>
  <c r="D1155"/>
  <c r="C1155"/>
  <c r="D1154"/>
  <c r="C1154"/>
  <c r="D1153"/>
  <c r="C1153"/>
  <c r="D1152"/>
  <c r="C1152"/>
  <c r="D1151"/>
  <c r="C1151"/>
  <c r="D1150"/>
  <c r="C1150"/>
  <c r="D1149"/>
  <c r="C1149"/>
  <c r="D1148"/>
  <c r="C1148"/>
  <c r="D1147"/>
  <c r="C1147"/>
  <c r="D1146"/>
  <c r="C1146"/>
  <c r="D1145"/>
  <c r="C1145"/>
  <c r="D1144"/>
  <c r="C1144"/>
  <c r="D1143"/>
  <c r="C1143"/>
  <c r="D1142"/>
  <c r="C1142"/>
  <c r="D1141"/>
  <c r="C1141"/>
  <c r="D1140"/>
  <c r="C1140"/>
  <c r="D1139"/>
  <c r="C1139"/>
  <c r="D1138"/>
  <c r="C1138"/>
  <c r="D1137"/>
  <c r="C1137"/>
  <c r="D1136"/>
  <c r="C1136"/>
  <c r="D1135"/>
  <c r="C1135"/>
  <c r="D1134"/>
  <c r="C1134"/>
  <c r="D1133"/>
  <c r="C1133"/>
  <c r="D1132"/>
  <c r="C1132"/>
  <c r="D1131"/>
  <c r="C1131"/>
  <c r="D1130"/>
  <c r="C1130"/>
  <c r="D1129"/>
  <c r="C1129"/>
  <c r="D1128"/>
  <c r="C1128"/>
  <c r="D1127"/>
  <c r="C1127"/>
  <c r="D1126"/>
  <c r="C1126"/>
  <c r="D1125"/>
  <c r="C1125"/>
  <c r="D1124"/>
  <c r="C1124"/>
  <c r="D1123"/>
  <c r="C1123"/>
  <c r="D1122"/>
  <c r="C1122"/>
  <c r="D1121"/>
  <c r="C1121"/>
  <c r="D1120"/>
  <c r="C1120"/>
  <c r="D1119"/>
  <c r="C1119"/>
  <c r="D1118"/>
  <c r="C1118"/>
  <c r="D1117"/>
  <c r="C1117"/>
  <c r="D1116"/>
  <c r="C1116"/>
  <c r="D1115"/>
  <c r="C1115"/>
  <c r="D1114"/>
  <c r="C1114"/>
  <c r="D1113"/>
  <c r="C1113"/>
  <c r="D1112"/>
  <c r="C1112"/>
  <c r="D1111"/>
  <c r="C1111"/>
  <c r="D1110"/>
  <c r="C1110"/>
  <c r="D1109"/>
  <c r="C1109"/>
  <c r="D1108"/>
  <c r="C1108"/>
  <c r="D1107"/>
  <c r="C1107"/>
  <c r="D1106"/>
  <c r="C1106"/>
  <c r="D1105"/>
  <c r="C1105"/>
  <c r="D1104"/>
  <c r="C1104"/>
  <c r="D1103"/>
  <c r="C1103"/>
  <c r="D1102"/>
  <c r="C1102"/>
  <c r="D1101"/>
  <c r="C1101"/>
  <c r="D1100"/>
  <c r="C1100"/>
  <c r="D1099"/>
  <c r="C1099"/>
  <c r="D1098"/>
  <c r="C1098"/>
  <c r="D1097"/>
  <c r="C1097"/>
  <c r="D1096"/>
  <c r="C1096"/>
  <c r="D1095"/>
  <c r="C1095"/>
  <c r="D1094"/>
  <c r="C1094"/>
  <c r="D1093"/>
  <c r="C1093"/>
  <c r="D1092"/>
  <c r="C1092"/>
  <c r="D1091"/>
  <c r="C1091"/>
  <c r="D1090"/>
  <c r="C1090"/>
  <c r="D1089"/>
  <c r="C1089"/>
  <c r="D1088"/>
  <c r="C1088"/>
  <c r="D1087"/>
  <c r="C1087"/>
  <c r="D1086"/>
  <c r="C1086"/>
  <c r="D1085"/>
  <c r="C1085"/>
  <c r="D1084"/>
  <c r="C1084"/>
  <c r="D1083"/>
  <c r="C1083"/>
  <c r="D1082"/>
  <c r="C1082"/>
  <c r="D1081"/>
  <c r="C1081"/>
  <c r="D1080"/>
  <c r="C1080"/>
  <c r="D1079"/>
  <c r="C1079"/>
  <c r="D1078"/>
  <c r="C1078"/>
  <c r="D1077"/>
  <c r="C1077"/>
  <c r="D1076"/>
  <c r="C1076"/>
  <c r="D1075"/>
  <c r="C1075"/>
  <c r="D1074"/>
  <c r="C1074"/>
  <c r="D1073"/>
  <c r="C1073"/>
  <c r="D1072"/>
  <c r="C1072"/>
  <c r="D1071"/>
  <c r="C1071"/>
  <c r="D1070"/>
  <c r="C1070"/>
  <c r="D1069"/>
  <c r="C1069"/>
  <c r="D1068"/>
  <c r="C1068"/>
  <c r="D1067"/>
  <c r="C1067"/>
  <c r="D1066"/>
  <c r="C1066"/>
  <c r="D1065"/>
  <c r="C1065"/>
  <c r="D1064"/>
  <c r="C1064"/>
  <c r="D1063"/>
  <c r="C1063"/>
  <c r="D1062"/>
  <c r="C1062"/>
  <c r="D1061"/>
  <c r="C1061"/>
  <c r="D1060"/>
  <c r="C1060"/>
  <c r="D1059"/>
  <c r="C1059"/>
  <c r="D1058"/>
  <c r="C1058"/>
  <c r="D1057"/>
  <c r="C1057"/>
  <c r="D1056"/>
  <c r="C1056"/>
  <c r="D1055"/>
  <c r="C1055"/>
  <c r="D1054"/>
  <c r="C1054"/>
  <c r="D1053"/>
  <c r="C1053"/>
  <c r="D1052"/>
  <c r="C1052"/>
  <c r="D1051"/>
  <c r="C1051"/>
  <c r="D1050"/>
  <c r="C1050"/>
  <c r="D1049"/>
  <c r="C1049"/>
  <c r="D1048"/>
  <c r="C1048"/>
  <c r="D1047"/>
  <c r="C1047"/>
  <c r="D1046"/>
  <c r="C1046"/>
  <c r="D1045"/>
  <c r="C1045"/>
  <c r="D1044"/>
  <c r="C1044"/>
  <c r="D1043"/>
  <c r="C1043"/>
  <c r="D1042"/>
  <c r="C1042"/>
  <c r="D1041"/>
  <c r="C1041"/>
  <c r="D1040"/>
  <c r="C1040"/>
  <c r="D1039"/>
  <c r="C1039"/>
  <c r="D1038"/>
  <c r="C1038"/>
  <c r="D1037"/>
  <c r="C1037"/>
  <c r="D1036"/>
  <c r="C1036"/>
  <c r="D1035"/>
  <c r="C1035"/>
  <c r="D1034"/>
  <c r="C1034"/>
  <c r="D1033"/>
  <c r="C1033"/>
  <c r="D1032"/>
  <c r="C1032"/>
  <c r="D1031"/>
  <c r="C1031"/>
  <c r="D1030"/>
  <c r="C1030"/>
  <c r="D1029"/>
  <c r="C1029"/>
  <c r="D1028"/>
  <c r="C1028"/>
  <c r="D1027"/>
  <c r="C1027"/>
  <c r="D1026"/>
  <c r="C1026"/>
  <c r="D1025"/>
  <c r="C1025"/>
  <c r="D1024"/>
  <c r="C1024"/>
  <c r="D1023"/>
  <c r="C1023"/>
  <c r="D1022"/>
  <c r="C1022"/>
  <c r="D1021"/>
  <c r="C1021"/>
  <c r="D1020"/>
  <c r="C1020"/>
  <c r="D1019"/>
  <c r="C1019"/>
  <c r="D1018"/>
  <c r="C1018"/>
  <c r="D1017"/>
  <c r="C1017"/>
  <c r="D1016"/>
  <c r="C1016"/>
  <c r="D1015"/>
  <c r="C1015"/>
  <c r="D1014"/>
  <c r="C1014"/>
  <c r="D1013"/>
  <c r="C1013"/>
  <c r="D1012"/>
  <c r="C1012"/>
  <c r="D1011"/>
  <c r="C1011"/>
  <c r="D1010"/>
  <c r="C1010"/>
  <c r="D1009"/>
  <c r="C1009"/>
  <c r="D1008"/>
  <c r="C1008"/>
  <c r="D1007"/>
  <c r="C1007"/>
  <c r="D1006"/>
  <c r="C1006"/>
  <c r="D1005"/>
  <c r="C1005"/>
  <c r="D1004"/>
  <c r="C1004"/>
  <c r="D1003"/>
  <c r="C1003"/>
  <c r="D1002"/>
  <c r="C1002"/>
  <c r="D1001"/>
  <c r="C1001"/>
  <c r="D1000"/>
  <c r="C1000"/>
  <c r="D999"/>
  <c r="C999"/>
  <c r="D998"/>
  <c r="C998"/>
  <c r="D997"/>
  <c r="C997"/>
  <c r="D996"/>
  <c r="C996"/>
  <c r="D995"/>
  <c r="C995"/>
  <c r="D994"/>
  <c r="C994"/>
  <c r="D993"/>
  <c r="C993"/>
  <c r="D992"/>
  <c r="C992"/>
  <c r="D991"/>
  <c r="C991"/>
  <c r="D990"/>
  <c r="C990"/>
  <c r="D989"/>
  <c r="C989"/>
  <c r="D988"/>
  <c r="C988"/>
  <c r="D987"/>
  <c r="C987"/>
  <c r="D986"/>
  <c r="C986"/>
  <c r="D985"/>
  <c r="C985"/>
  <c r="D984"/>
  <c r="C984"/>
  <c r="D983"/>
  <c r="C983"/>
  <c r="D982"/>
  <c r="C982"/>
  <c r="D981"/>
  <c r="C981"/>
  <c r="D980"/>
  <c r="C980"/>
  <c r="D979"/>
  <c r="C979"/>
  <c r="D978"/>
  <c r="C978"/>
  <c r="D977"/>
  <c r="C977"/>
  <c r="D976"/>
  <c r="C976"/>
  <c r="D975"/>
  <c r="C975"/>
  <c r="D974"/>
  <c r="C974"/>
  <c r="D973"/>
  <c r="C973"/>
  <c r="D972"/>
  <c r="C972"/>
  <c r="D971"/>
  <c r="C971"/>
  <c r="D970"/>
  <c r="C970"/>
  <c r="D969"/>
  <c r="C969"/>
  <c r="D968"/>
  <c r="C968"/>
  <c r="D967"/>
  <c r="C967"/>
  <c r="D966"/>
  <c r="C966"/>
  <c r="D965"/>
  <c r="C965"/>
  <c r="D964"/>
  <c r="C964"/>
  <c r="D963"/>
  <c r="C963"/>
  <c r="D962"/>
  <c r="C962"/>
  <c r="D961"/>
  <c r="C961"/>
  <c r="D960"/>
  <c r="C960"/>
  <c r="D959"/>
  <c r="C959"/>
  <c r="D958"/>
  <c r="C958"/>
  <c r="D957"/>
  <c r="C957"/>
  <c r="D956"/>
  <c r="C956"/>
  <c r="D955"/>
  <c r="C955"/>
  <c r="D954"/>
  <c r="C954"/>
  <c r="D953"/>
  <c r="C953"/>
  <c r="D952"/>
  <c r="C952"/>
  <c r="D951"/>
  <c r="C951"/>
  <c r="D950"/>
  <c r="C950"/>
  <c r="D949"/>
  <c r="C949"/>
  <c r="D948"/>
  <c r="C948"/>
  <c r="D947"/>
  <c r="C947"/>
  <c r="D946"/>
  <c r="C946"/>
  <c r="D945"/>
  <c r="C945"/>
  <c r="D944"/>
  <c r="C944"/>
  <c r="D943"/>
  <c r="C943"/>
  <c r="D942"/>
  <c r="C942"/>
  <c r="D941"/>
  <c r="C941"/>
  <c r="D940"/>
  <c r="C940"/>
  <c r="D939"/>
  <c r="C939"/>
  <c r="D938"/>
  <c r="C938"/>
  <c r="D937"/>
  <c r="C937"/>
  <c r="D936"/>
  <c r="C936"/>
  <c r="D935"/>
  <c r="C935"/>
  <c r="D934"/>
  <c r="C934"/>
  <c r="D933"/>
  <c r="C933"/>
  <c r="D932"/>
  <c r="C932"/>
  <c r="D931"/>
  <c r="C931"/>
  <c r="D930"/>
  <c r="C930"/>
  <c r="D929"/>
  <c r="C929"/>
  <c r="D928"/>
  <c r="C928"/>
  <c r="D927"/>
  <c r="C927"/>
  <c r="D926"/>
  <c r="C926"/>
  <c r="D925"/>
  <c r="C925"/>
  <c r="D924"/>
  <c r="C924"/>
  <c r="D923"/>
  <c r="C923"/>
  <c r="D922"/>
  <c r="C922"/>
  <c r="D921"/>
  <c r="C921"/>
  <c r="D920"/>
  <c r="C920"/>
  <c r="D919"/>
  <c r="C919"/>
  <c r="D918"/>
  <c r="C918"/>
  <c r="D917"/>
  <c r="C917"/>
  <c r="D916"/>
  <c r="C916"/>
  <c r="D915"/>
  <c r="C915"/>
  <c r="D914"/>
  <c r="C914"/>
  <c r="D913"/>
  <c r="C913"/>
  <c r="D912"/>
  <c r="C912"/>
  <c r="D911"/>
  <c r="C911"/>
  <c r="D910"/>
  <c r="C910"/>
  <c r="D909"/>
  <c r="C909"/>
  <c r="D908"/>
  <c r="C908"/>
  <c r="D907"/>
  <c r="C907"/>
  <c r="D906"/>
  <c r="C906"/>
  <c r="D905"/>
  <c r="C905"/>
  <c r="D904"/>
  <c r="C904"/>
  <c r="D903"/>
  <c r="C903"/>
  <c r="D902"/>
  <c r="C902"/>
  <c r="D901"/>
  <c r="C901"/>
  <c r="D900"/>
  <c r="C900"/>
  <c r="D899"/>
  <c r="C899"/>
  <c r="D898"/>
  <c r="C898"/>
  <c r="D897"/>
  <c r="C897"/>
  <c r="D896"/>
  <c r="C896"/>
  <c r="D895"/>
  <c r="C895"/>
  <c r="D894"/>
  <c r="C894"/>
  <c r="D893"/>
  <c r="C893"/>
  <c r="D892"/>
  <c r="C892"/>
  <c r="D891"/>
  <c r="C891"/>
  <c r="D890"/>
  <c r="C890"/>
  <c r="D889"/>
  <c r="C889"/>
  <c r="D888"/>
  <c r="C888"/>
  <c r="D887"/>
  <c r="C887"/>
  <c r="D886"/>
  <c r="C886"/>
  <c r="D885"/>
  <c r="C885"/>
  <c r="D884"/>
  <c r="C884"/>
  <c r="D883"/>
  <c r="C883"/>
  <c r="D882"/>
  <c r="C882"/>
  <c r="D881"/>
  <c r="C881"/>
  <c r="D880"/>
  <c r="C880"/>
  <c r="D879"/>
  <c r="C879"/>
  <c r="D878"/>
  <c r="C878"/>
  <c r="D877"/>
  <c r="C877"/>
  <c r="D876"/>
  <c r="C876"/>
  <c r="D875"/>
  <c r="C875"/>
  <c r="D874"/>
  <c r="C874"/>
  <c r="D873"/>
  <c r="C873"/>
  <c r="D872"/>
  <c r="C872"/>
  <c r="D871"/>
  <c r="C871"/>
  <c r="D870"/>
  <c r="C870"/>
  <c r="D869"/>
  <c r="C869"/>
  <c r="D868"/>
  <c r="C868"/>
  <c r="D867"/>
  <c r="C867"/>
  <c r="D866"/>
  <c r="C866"/>
  <c r="D865"/>
  <c r="C865"/>
  <c r="D864"/>
  <c r="C864"/>
  <c r="D863"/>
  <c r="C863"/>
  <c r="D862"/>
  <c r="C862"/>
  <c r="D861"/>
  <c r="C861"/>
  <c r="D860"/>
  <c r="C860"/>
  <c r="D859"/>
  <c r="C859"/>
  <c r="D858"/>
  <c r="C858"/>
  <c r="D857"/>
  <c r="C857"/>
  <c r="D856"/>
  <c r="C856"/>
  <c r="D855"/>
  <c r="C855"/>
  <c r="D854"/>
  <c r="C854"/>
  <c r="D853"/>
  <c r="C853"/>
  <c r="D852"/>
  <c r="C852"/>
  <c r="D851"/>
  <c r="C851"/>
  <c r="D850"/>
  <c r="C850"/>
  <c r="D849"/>
  <c r="C849"/>
  <c r="D848"/>
  <c r="C848"/>
  <c r="D847"/>
  <c r="C847"/>
  <c r="D846"/>
  <c r="C846"/>
  <c r="D845"/>
  <c r="C845"/>
  <c r="D844"/>
  <c r="C844"/>
  <c r="D843"/>
  <c r="C843"/>
  <c r="D842"/>
  <c r="C842"/>
  <c r="D841"/>
  <c r="C841"/>
  <c r="D840"/>
  <c r="C840"/>
  <c r="D839"/>
  <c r="C839"/>
  <c r="D838"/>
  <c r="C838"/>
  <c r="D837"/>
  <c r="C837"/>
  <c r="D836"/>
  <c r="C836"/>
  <c r="D835"/>
  <c r="C835"/>
  <c r="D834"/>
  <c r="C834"/>
  <c r="D833"/>
  <c r="C833"/>
  <c r="D832"/>
  <c r="C832"/>
  <c r="D831"/>
  <c r="C831"/>
  <c r="D830"/>
  <c r="C830"/>
  <c r="D829"/>
  <c r="C829"/>
  <c r="D828"/>
  <c r="C828"/>
  <c r="D827"/>
  <c r="C827"/>
  <c r="D826"/>
  <c r="C826"/>
  <c r="D825"/>
  <c r="C825"/>
  <c r="D824"/>
  <c r="C824"/>
  <c r="D823"/>
  <c r="C823"/>
  <c r="D822"/>
  <c r="C822"/>
  <c r="D821"/>
  <c r="C821"/>
  <c r="D820"/>
  <c r="C820"/>
  <c r="D819"/>
  <c r="C819"/>
  <c r="D818"/>
  <c r="C818"/>
  <c r="D817"/>
  <c r="C817"/>
  <c r="D816"/>
  <c r="C816"/>
  <c r="D815"/>
  <c r="C815"/>
  <c r="D814"/>
  <c r="C814"/>
  <c r="D813"/>
  <c r="C813"/>
  <c r="D812"/>
  <c r="C812"/>
  <c r="D811"/>
  <c r="C811"/>
  <c r="D810"/>
  <c r="C810"/>
  <c r="D809"/>
  <c r="C809"/>
  <c r="D808"/>
  <c r="C808"/>
  <c r="D807"/>
  <c r="C807"/>
  <c r="D806"/>
  <c r="C806"/>
  <c r="D805"/>
  <c r="C805"/>
  <c r="D804"/>
  <c r="C804"/>
  <c r="D803"/>
  <c r="C803"/>
  <c r="D802"/>
  <c r="C802"/>
  <c r="D801"/>
  <c r="C801"/>
  <c r="D800"/>
  <c r="C800"/>
  <c r="D799"/>
  <c r="C799"/>
  <c r="D798"/>
  <c r="C798"/>
  <c r="D797"/>
  <c r="C797"/>
  <c r="D796"/>
  <c r="C796"/>
  <c r="D795"/>
  <c r="C795"/>
  <c r="D794"/>
  <c r="C794"/>
  <c r="D793"/>
  <c r="C793"/>
  <c r="D792"/>
  <c r="C792"/>
  <c r="D791"/>
  <c r="C791"/>
  <c r="D790"/>
  <c r="C790"/>
  <c r="D789"/>
  <c r="C789"/>
  <c r="D788"/>
  <c r="C788"/>
  <c r="D787"/>
  <c r="C787"/>
  <c r="D786"/>
  <c r="C786"/>
  <c r="D785"/>
  <c r="C785"/>
  <c r="D784"/>
  <c r="C784"/>
  <c r="D783"/>
  <c r="C783"/>
  <c r="D782"/>
  <c r="C782"/>
  <c r="D781"/>
  <c r="C781"/>
  <c r="D780"/>
  <c r="C780"/>
  <c r="D779"/>
  <c r="C779"/>
  <c r="D778"/>
  <c r="C778"/>
  <c r="D777"/>
  <c r="C777"/>
  <c r="D776"/>
  <c r="C776"/>
  <c r="D775"/>
  <c r="C775"/>
  <c r="D774"/>
  <c r="C774"/>
  <c r="D773"/>
  <c r="C773"/>
  <c r="D772"/>
  <c r="C772"/>
  <c r="D771"/>
  <c r="C771"/>
  <c r="D770"/>
  <c r="C770"/>
  <c r="D769"/>
  <c r="C769"/>
  <c r="D768"/>
  <c r="C768"/>
  <c r="D767"/>
  <c r="C767"/>
  <c r="D766"/>
  <c r="C766"/>
  <c r="D765"/>
  <c r="C765"/>
  <c r="D764"/>
  <c r="C764"/>
  <c r="D763"/>
  <c r="C763"/>
  <c r="D762"/>
  <c r="C762"/>
  <c r="D761"/>
  <c r="C761"/>
  <c r="D760"/>
  <c r="C760"/>
  <c r="D759"/>
  <c r="C759"/>
  <c r="D758"/>
  <c r="C758"/>
  <c r="D757"/>
  <c r="C757"/>
  <c r="D756"/>
  <c r="C756"/>
  <c r="D755"/>
  <c r="C755"/>
  <c r="D754"/>
  <c r="C754"/>
  <c r="D753"/>
  <c r="C753"/>
  <c r="D752"/>
  <c r="C752"/>
  <c r="D751"/>
  <c r="C751"/>
  <c r="D750"/>
  <c r="C750"/>
  <c r="D749"/>
  <c r="C749"/>
  <c r="D748"/>
  <c r="C748"/>
  <c r="D747"/>
  <c r="C747"/>
  <c r="D746"/>
  <c r="C746"/>
  <c r="D745"/>
  <c r="C745"/>
  <c r="D744"/>
  <c r="C744"/>
  <c r="D743"/>
  <c r="C743"/>
  <c r="D742"/>
  <c r="C742"/>
  <c r="D741"/>
  <c r="C741"/>
  <c r="D740"/>
  <c r="C740"/>
  <c r="D739"/>
  <c r="C739"/>
  <c r="D738"/>
  <c r="C738"/>
  <c r="D737"/>
  <c r="C737"/>
  <c r="D736"/>
  <c r="C736"/>
  <c r="D735"/>
  <c r="C735"/>
  <c r="D734"/>
  <c r="C734"/>
  <c r="D733"/>
  <c r="C733"/>
  <c r="D732"/>
  <c r="C732"/>
  <c r="D731"/>
  <c r="C731"/>
  <c r="D730"/>
  <c r="C730"/>
  <c r="D729"/>
  <c r="C729"/>
  <c r="D728"/>
  <c r="C728"/>
  <c r="D727"/>
  <c r="C727"/>
  <c r="D726"/>
  <c r="C726"/>
  <c r="D725"/>
  <c r="C725"/>
  <c r="D724"/>
  <c r="C724"/>
  <c r="D723"/>
  <c r="C723"/>
  <c r="D722"/>
  <c r="C722"/>
  <c r="D721"/>
  <c r="C721"/>
  <c r="D720"/>
  <c r="C720"/>
  <c r="D719"/>
  <c r="C719"/>
  <c r="D718"/>
  <c r="C718"/>
  <c r="D717"/>
  <c r="C717"/>
  <c r="D716"/>
  <c r="C716"/>
  <c r="D715"/>
  <c r="C715"/>
  <c r="D714"/>
  <c r="C714"/>
  <c r="D713"/>
  <c r="C713"/>
  <c r="D712"/>
  <c r="C712"/>
  <c r="D711"/>
  <c r="C711"/>
  <c r="D710"/>
  <c r="C710"/>
  <c r="D709"/>
  <c r="C709"/>
  <c r="D708"/>
  <c r="C708"/>
  <c r="D707"/>
  <c r="C707"/>
  <c r="D706"/>
  <c r="C706"/>
  <c r="D705"/>
  <c r="C705"/>
  <c r="D704"/>
  <c r="C704"/>
  <c r="D703"/>
  <c r="C703"/>
  <c r="D702"/>
  <c r="C702"/>
  <c r="D701"/>
  <c r="C701"/>
  <c r="D700"/>
  <c r="C700"/>
  <c r="D699"/>
  <c r="C699"/>
  <c r="D698"/>
  <c r="C698"/>
  <c r="D697"/>
  <c r="C697"/>
  <c r="D696"/>
  <c r="C696"/>
  <c r="D695"/>
  <c r="C695"/>
  <c r="D694"/>
  <c r="C694"/>
  <c r="D693"/>
  <c r="C693"/>
  <c r="D692"/>
  <c r="C692"/>
  <c r="D691"/>
  <c r="C691"/>
  <c r="D690"/>
  <c r="C690"/>
  <c r="D689"/>
  <c r="C689"/>
  <c r="D688"/>
  <c r="C688"/>
  <c r="D687"/>
  <c r="C687"/>
  <c r="D686"/>
  <c r="C686"/>
  <c r="D685"/>
  <c r="C685"/>
  <c r="D684"/>
  <c r="C684"/>
  <c r="D683"/>
  <c r="C683"/>
  <c r="D682"/>
  <c r="C682"/>
  <c r="D681"/>
  <c r="C681"/>
  <c r="D680"/>
  <c r="C680"/>
  <c r="D679"/>
  <c r="C679"/>
  <c r="D678"/>
  <c r="C678"/>
  <c r="D677"/>
  <c r="C677"/>
  <c r="D676"/>
  <c r="C676"/>
  <c r="D675"/>
  <c r="C675"/>
  <c r="D674"/>
  <c r="C674"/>
  <c r="D673"/>
  <c r="C673"/>
  <c r="D672"/>
  <c r="C672"/>
  <c r="D671"/>
  <c r="C671"/>
  <c r="D670"/>
  <c r="C670"/>
  <c r="D669"/>
  <c r="C669"/>
  <c r="D668"/>
  <c r="C668"/>
  <c r="D667"/>
  <c r="C667"/>
  <c r="D666"/>
  <c r="C666"/>
  <c r="D665"/>
  <c r="C665"/>
  <c r="D664"/>
  <c r="C664"/>
  <c r="D663"/>
  <c r="C663"/>
  <c r="D662"/>
  <c r="C662"/>
  <c r="D661"/>
  <c r="C661"/>
  <c r="D660"/>
  <c r="C660"/>
  <c r="D659"/>
  <c r="C659"/>
  <c r="D658"/>
  <c r="C658"/>
  <c r="D657"/>
  <c r="C657"/>
  <c r="D656"/>
  <c r="C656"/>
  <c r="D655"/>
  <c r="C655"/>
  <c r="D654"/>
  <c r="C654"/>
  <c r="D653"/>
  <c r="C653"/>
  <c r="D652"/>
  <c r="C652"/>
  <c r="D651"/>
  <c r="C651"/>
  <c r="D650"/>
  <c r="C650"/>
  <c r="D649"/>
  <c r="C649"/>
  <c r="D648"/>
  <c r="C648"/>
  <c r="D647"/>
  <c r="C647"/>
  <c r="D646"/>
  <c r="C646"/>
  <c r="D645"/>
  <c r="C645"/>
  <c r="D644"/>
  <c r="C644"/>
  <c r="D643"/>
  <c r="C643"/>
  <c r="D642"/>
  <c r="C642"/>
  <c r="D641"/>
  <c r="C641"/>
  <c r="D640"/>
  <c r="C640"/>
  <c r="D639"/>
  <c r="C639"/>
  <c r="D638"/>
  <c r="C638"/>
  <c r="D637"/>
  <c r="C637"/>
  <c r="D636"/>
  <c r="C636"/>
  <c r="D635"/>
  <c r="C635"/>
  <c r="D634"/>
  <c r="C634"/>
  <c r="D633"/>
  <c r="C633"/>
  <c r="D632"/>
  <c r="C632"/>
  <c r="D631"/>
  <c r="C631"/>
  <c r="D630"/>
  <c r="C630"/>
  <c r="D629"/>
  <c r="C629"/>
  <c r="D628"/>
  <c r="C628"/>
  <c r="D627"/>
  <c r="C627"/>
  <c r="D626"/>
  <c r="C626"/>
  <c r="D625"/>
  <c r="C625"/>
  <c r="D624"/>
  <c r="C624"/>
  <c r="D623"/>
  <c r="C623"/>
  <c r="D622"/>
  <c r="C622"/>
  <c r="D621"/>
  <c r="C621"/>
  <c r="D620"/>
  <c r="C620"/>
  <c r="D619"/>
  <c r="C619"/>
  <c r="D618"/>
  <c r="C618"/>
  <c r="D617"/>
  <c r="C617"/>
  <c r="D616"/>
  <c r="C616"/>
  <c r="D615"/>
  <c r="C615"/>
  <c r="D614"/>
  <c r="C614"/>
  <c r="D613"/>
  <c r="C613"/>
  <c r="D612"/>
  <c r="C612"/>
  <c r="D611"/>
  <c r="C611"/>
  <c r="D610"/>
  <c r="C610"/>
  <c r="D609"/>
  <c r="C609"/>
  <c r="D608"/>
  <c r="C608"/>
  <c r="D607"/>
  <c r="C607"/>
  <c r="D606"/>
  <c r="C606"/>
  <c r="D605"/>
  <c r="C605"/>
  <c r="D604"/>
  <c r="C604"/>
  <c r="D603"/>
  <c r="C603"/>
  <c r="D602"/>
  <c r="C602"/>
  <c r="D601"/>
  <c r="C601"/>
  <c r="D600"/>
  <c r="C600"/>
  <c r="D599"/>
  <c r="C599"/>
  <c r="D598"/>
  <c r="C598"/>
  <c r="D597"/>
  <c r="C597"/>
  <c r="D596"/>
  <c r="C596"/>
  <c r="D595"/>
  <c r="C595"/>
  <c r="D594"/>
  <c r="C594"/>
  <c r="D593"/>
  <c r="C593"/>
  <c r="D592"/>
  <c r="C592"/>
  <c r="D591"/>
  <c r="C591"/>
  <c r="D590"/>
  <c r="C590"/>
  <c r="D589"/>
  <c r="C589"/>
  <c r="D588"/>
  <c r="C588"/>
  <c r="D587"/>
  <c r="C587"/>
  <c r="D586"/>
  <c r="C586"/>
  <c r="D585"/>
  <c r="C585"/>
  <c r="D584"/>
  <c r="C584"/>
  <c r="D583"/>
  <c r="C583"/>
  <c r="D582"/>
  <c r="C582"/>
  <c r="D581"/>
  <c r="C581"/>
  <c r="D580"/>
  <c r="C580"/>
  <c r="D579"/>
  <c r="C579"/>
  <c r="D578"/>
  <c r="C578"/>
  <c r="D577"/>
  <c r="C577"/>
  <c r="D576"/>
  <c r="C576"/>
  <c r="D575"/>
  <c r="C575"/>
  <c r="D574"/>
  <c r="C574"/>
  <c r="D573"/>
  <c r="C573"/>
  <c r="D572"/>
  <c r="C572"/>
  <c r="D571"/>
  <c r="C571"/>
  <c r="D570"/>
  <c r="C570"/>
  <c r="D569"/>
  <c r="C569"/>
  <c r="D568"/>
  <c r="C568"/>
  <c r="D567"/>
  <c r="C567"/>
  <c r="D566"/>
  <c r="C566"/>
  <c r="D565"/>
  <c r="C565"/>
  <c r="D564"/>
  <c r="C564"/>
  <c r="D563"/>
  <c r="C563"/>
  <c r="D562"/>
  <c r="C562"/>
  <c r="D561"/>
  <c r="C561"/>
  <c r="D560"/>
  <c r="C560"/>
  <c r="D559"/>
  <c r="C559"/>
  <c r="D558"/>
  <c r="C558"/>
  <c r="D557"/>
  <c r="C557"/>
  <c r="D556"/>
  <c r="C556"/>
  <c r="D555"/>
  <c r="C555"/>
  <c r="D554"/>
  <c r="C554"/>
  <c r="D553"/>
  <c r="C553"/>
  <c r="D552"/>
  <c r="C552"/>
  <c r="D551"/>
  <c r="C551"/>
  <c r="D550"/>
  <c r="C550"/>
  <c r="D549"/>
  <c r="C549"/>
  <c r="D548"/>
  <c r="C548"/>
  <c r="D547"/>
  <c r="C547"/>
  <c r="D546"/>
  <c r="C546"/>
  <c r="D545"/>
  <c r="C545"/>
  <c r="D544"/>
  <c r="C544"/>
  <c r="D543"/>
  <c r="C543"/>
  <c r="D542"/>
  <c r="C542"/>
  <c r="D541"/>
  <c r="C541"/>
  <c r="D540"/>
  <c r="C540"/>
  <c r="D539"/>
  <c r="C539"/>
  <c r="D538"/>
  <c r="C538"/>
  <c r="D537"/>
  <c r="C537"/>
  <c r="D536"/>
  <c r="C536"/>
  <c r="D535"/>
  <c r="C535"/>
  <c r="D534"/>
  <c r="C534"/>
  <c r="D533"/>
  <c r="C533"/>
  <c r="D532"/>
  <c r="C532"/>
  <c r="D531"/>
  <c r="C531"/>
  <c r="D530"/>
  <c r="C530"/>
  <c r="D529"/>
  <c r="C529"/>
  <c r="D528"/>
  <c r="C528"/>
  <c r="D527"/>
  <c r="C527"/>
  <c r="D526"/>
  <c r="C526"/>
  <c r="D525"/>
  <c r="C525"/>
  <c r="D524"/>
  <c r="C524"/>
  <c r="D523"/>
  <c r="C523"/>
  <c r="D522"/>
  <c r="C522"/>
  <c r="D521"/>
  <c r="C521"/>
  <c r="D520"/>
  <c r="C520"/>
  <c r="D519"/>
  <c r="C519"/>
  <c r="D518"/>
  <c r="C518"/>
  <c r="D517"/>
  <c r="C517"/>
  <c r="D516"/>
  <c r="C516"/>
  <c r="D515"/>
  <c r="C515"/>
  <c r="D514"/>
  <c r="C514"/>
  <c r="D513"/>
  <c r="C513"/>
  <c r="D512"/>
  <c r="C512"/>
  <c r="D511"/>
  <c r="C511"/>
  <c r="D510"/>
  <c r="C510"/>
  <c r="D509"/>
  <c r="C509"/>
  <c r="D508"/>
  <c r="C508"/>
  <c r="D507"/>
  <c r="C507"/>
  <c r="D506"/>
  <c r="C506"/>
  <c r="D505"/>
  <c r="C505"/>
  <c r="D504"/>
  <c r="C504"/>
  <c r="D503"/>
  <c r="C503"/>
  <c r="D502"/>
  <c r="C502"/>
  <c r="D501"/>
  <c r="C501"/>
  <c r="D500"/>
  <c r="C500"/>
  <c r="D499"/>
  <c r="C499"/>
  <c r="D498"/>
  <c r="C498"/>
  <c r="D497"/>
  <c r="C497"/>
  <c r="D496"/>
  <c r="C496"/>
  <c r="D495"/>
  <c r="C495"/>
  <c r="D494"/>
  <c r="C494"/>
  <c r="D493"/>
  <c r="C493"/>
  <c r="D492"/>
  <c r="C492"/>
  <c r="D491"/>
  <c r="C491"/>
  <c r="D490"/>
  <c r="C490"/>
  <c r="D489"/>
  <c r="C489"/>
  <c r="D488"/>
  <c r="C488"/>
  <c r="D487"/>
  <c r="C487"/>
  <c r="D486"/>
  <c r="C486"/>
  <c r="D485"/>
  <c r="C485"/>
  <c r="D484"/>
  <c r="C484"/>
  <c r="D483"/>
  <c r="C483"/>
  <c r="D482"/>
  <c r="C482"/>
  <c r="D481"/>
  <c r="C481"/>
  <c r="D480"/>
  <c r="C480"/>
  <c r="D479"/>
  <c r="C479"/>
  <c r="D478"/>
  <c r="C478"/>
  <c r="D477"/>
  <c r="C477"/>
  <c r="D476"/>
  <c r="C476"/>
  <c r="D475"/>
  <c r="C475"/>
  <c r="D474"/>
  <c r="C474"/>
  <c r="D473"/>
  <c r="C473"/>
  <c r="D472"/>
  <c r="C472"/>
  <c r="D471"/>
  <c r="C471"/>
  <c r="D470"/>
  <c r="C470"/>
  <c r="D469"/>
  <c r="C469"/>
  <c r="D468"/>
  <c r="C468"/>
  <c r="D467"/>
  <c r="C467"/>
  <c r="D466"/>
  <c r="C466"/>
  <c r="D465"/>
  <c r="C465"/>
  <c r="D464"/>
  <c r="C464"/>
  <c r="D463"/>
  <c r="C463"/>
  <c r="D462"/>
  <c r="C462"/>
  <c r="D461"/>
  <c r="C461"/>
  <c r="D460"/>
  <c r="C460"/>
  <c r="D459"/>
  <c r="C459"/>
  <c r="D458"/>
  <c r="C458"/>
  <c r="D457"/>
  <c r="C457"/>
  <c r="D456"/>
  <c r="C456"/>
  <c r="D455"/>
  <c r="C455"/>
  <c r="D454"/>
  <c r="C454"/>
  <c r="D453"/>
  <c r="C453"/>
  <c r="D452"/>
  <c r="C452"/>
  <c r="D451"/>
  <c r="C451"/>
  <c r="D450"/>
  <c r="C450"/>
  <c r="D449"/>
  <c r="C449"/>
  <c r="D448"/>
  <c r="C448"/>
  <c r="D447"/>
  <c r="C447"/>
  <c r="D446"/>
  <c r="C446"/>
  <c r="D445"/>
  <c r="C445"/>
  <c r="D444"/>
  <c r="C444"/>
  <c r="D443"/>
  <c r="C443"/>
  <c r="D442"/>
  <c r="C442"/>
  <c r="D441"/>
  <c r="C441"/>
  <c r="D440"/>
  <c r="C440"/>
  <c r="D439"/>
  <c r="C439"/>
  <c r="D438"/>
  <c r="C438"/>
  <c r="D437"/>
  <c r="C437"/>
  <c r="D436"/>
  <c r="C436"/>
  <c r="D435"/>
  <c r="C435"/>
  <c r="D434"/>
  <c r="C434"/>
  <c r="D433"/>
  <c r="C433"/>
  <c r="D432"/>
  <c r="C432"/>
  <c r="D431"/>
  <c r="C431"/>
  <c r="D430"/>
  <c r="C430"/>
  <c r="D429"/>
  <c r="C429"/>
  <c r="D428"/>
  <c r="C428"/>
  <c r="D427"/>
  <c r="C427"/>
  <c r="D426"/>
  <c r="C426"/>
  <c r="D425"/>
  <c r="C425"/>
  <c r="D424"/>
  <c r="C424"/>
  <c r="D423"/>
  <c r="C423"/>
  <c r="D422"/>
  <c r="C422"/>
  <c r="D421"/>
  <c r="C421"/>
  <c r="D420"/>
  <c r="C420"/>
  <c r="D419"/>
  <c r="C419"/>
  <c r="D418"/>
  <c r="C418"/>
  <c r="D417"/>
  <c r="C417"/>
  <c r="D416"/>
  <c r="C416"/>
  <c r="D415"/>
  <c r="C415"/>
  <c r="D414"/>
  <c r="C414"/>
  <c r="D413"/>
  <c r="C413"/>
  <c r="D412"/>
  <c r="C412"/>
  <c r="D411"/>
  <c r="C411"/>
  <c r="D410"/>
  <c r="C410"/>
  <c r="D409"/>
  <c r="C409"/>
  <c r="D408"/>
  <c r="C408"/>
  <c r="D407"/>
  <c r="C407"/>
  <c r="D406"/>
  <c r="C406"/>
  <c r="D405"/>
  <c r="C405"/>
  <c r="D404"/>
  <c r="C404"/>
  <c r="D403"/>
  <c r="C403"/>
  <c r="D402"/>
  <c r="C402"/>
  <c r="D401"/>
  <c r="C401"/>
  <c r="D400"/>
  <c r="C400"/>
  <c r="D399"/>
  <c r="C399"/>
  <c r="D398"/>
  <c r="C398"/>
  <c r="D397"/>
  <c r="C397"/>
  <c r="D396"/>
  <c r="C396"/>
  <c r="D395"/>
  <c r="C395"/>
  <c r="D394"/>
  <c r="C394"/>
  <c r="D393"/>
  <c r="C393"/>
  <c r="D392"/>
  <c r="C392"/>
  <c r="D391"/>
  <c r="C391"/>
  <c r="D390"/>
  <c r="C390"/>
  <c r="D389"/>
  <c r="C389"/>
  <c r="D388"/>
  <c r="C388"/>
  <c r="D387"/>
  <c r="C387"/>
  <c r="D386"/>
  <c r="C386"/>
  <c r="D385"/>
  <c r="C385"/>
  <c r="D384"/>
  <c r="C384"/>
  <c r="D383"/>
  <c r="C383"/>
  <c r="D382"/>
  <c r="C382"/>
  <c r="D381"/>
  <c r="C381"/>
  <c r="D380"/>
  <c r="C380"/>
  <c r="D379"/>
  <c r="C379"/>
  <c r="D378"/>
  <c r="C378"/>
  <c r="D377"/>
  <c r="C377"/>
  <c r="D376"/>
  <c r="C376"/>
  <c r="D375"/>
  <c r="C375"/>
  <c r="D374"/>
  <c r="C374"/>
  <c r="D373"/>
  <c r="C373"/>
  <c r="D372"/>
  <c r="C372"/>
  <c r="D371"/>
  <c r="C371"/>
  <c r="D370"/>
  <c r="C370"/>
  <c r="D369"/>
  <c r="C369"/>
  <c r="D368"/>
  <c r="C368"/>
  <c r="D367"/>
  <c r="C367"/>
  <c r="D366"/>
  <c r="C366"/>
  <c r="D365"/>
  <c r="C365"/>
  <c r="D364"/>
  <c r="C364"/>
  <c r="D363"/>
  <c r="C363"/>
  <c r="D362"/>
  <c r="C362"/>
  <c r="D361"/>
  <c r="C361"/>
  <c r="D360"/>
  <c r="C360"/>
  <c r="D359"/>
  <c r="C359"/>
  <c r="D358"/>
  <c r="C358"/>
  <c r="D357"/>
  <c r="C357"/>
  <c r="D356"/>
  <c r="C356"/>
  <c r="D355"/>
  <c r="C355"/>
  <c r="D354"/>
  <c r="C354"/>
  <c r="D353"/>
  <c r="C353"/>
  <c r="D352"/>
  <c r="C352"/>
  <c r="D351"/>
  <c r="C351"/>
  <c r="D350"/>
  <c r="C350"/>
  <c r="D349"/>
  <c r="C349"/>
  <c r="D348"/>
  <c r="C348"/>
  <c r="D347"/>
  <c r="C347"/>
  <c r="D346"/>
  <c r="C346"/>
  <c r="D345"/>
  <c r="C345"/>
  <c r="D344"/>
  <c r="C344"/>
  <c r="D343"/>
  <c r="C343"/>
  <c r="D342"/>
  <c r="C342"/>
  <c r="D341"/>
  <c r="C341"/>
  <c r="D340"/>
  <c r="C340"/>
  <c r="D339"/>
  <c r="C339"/>
  <c r="D338"/>
  <c r="C338"/>
  <c r="D337"/>
  <c r="C337"/>
  <c r="D336"/>
  <c r="C336"/>
  <c r="D335"/>
  <c r="C335"/>
  <c r="D334"/>
  <c r="C334"/>
  <c r="D333"/>
  <c r="C333"/>
  <c r="D332"/>
  <c r="C332"/>
  <c r="D331"/>
  <c r="C331"/>
  <c r="D330"/>
  <c r="C330"/>
  <c r="D329"/>
  <c r="C329"/>
  <c r="D328"/>
  <c r="C328"/>
  <c r="D327"/>
  <c r="C327"/>
  <c r="D326"/>
  <c r="C326"/>
  <c r="D325"/>
  <c r="C325"/>
  <c r="D324"/>
  <c r="C324"/>
  <c r="D323"/>
  <c r="C323"/>
  <c r="D322"/>
  <c r="C322"/>
  <c r="D321"/>
  <c r="C321"/>
  <c r="D320"/>
  <c r="C320"/>
  <c r="D319"/>
  <c r="C319"/>
  <c r="D318"/>
  <c r="C318"/>
  <c r="D317"/>
  <c r="C317"/>
  <c r="D316"/>
  <c r="C316"/>
  <c r="D315"/>
  <c r="C315"/>
  <c r="D314"/>
  <c r="C314"/>
  <c r="D313"/>
  <c r="C313"/>
  <c r="D312"/>
  <c r="C312"/>
  <c r="D311"/>
  <c r="C311"/>
  <c r="D310"/>
  <c r="C310"/>
  <c r="D309"/>
  <c r="C309"/>
  <c r="D308"/>
  <c r="C308"/>
  <c r="D307"/>
  <c r="C307"/>
  <c r="D306"/>
  <c r="C306"/>
  <c r="D305"/>
  <c r="C305"/>
  <c r="D304"/>
  <c r="C304"/>
  <c r="D303"/>
  <c r="C303"/>
  <c r="D302"/>
  <c r="C302"/>
  <c r="D301"/>
  <c r="C301"/>
  <c r="D300"/>
  <c r="C300"/>
  <c r="D299"/>
  <c r="C299"/>
  <c r="D298"/>
  <c r="C298"/>
  <c r="D297"/>
  <c r="C297"/>
  <c r="D296"/>
  <c r="C296"/>
  <c r="D295"/>
  <c r="C295"/>
  <c r="D294"/>
  <c r="C294"/>
  <c r="D293"/>
  <c r="C293"/>
  <c r="D292"/>
  <c r="C292"/>
  <c r="D291"/>
  <c r="C291"/>
  <c r="D290"/>
  <c r="C290"/>
  <c r="D289"/>
  <c r="C289"/>
  <c r="D288"/>
  <c r="C288"/>
  <c r="D287"/>
  <c r="C287"/>
  <c r="D286"/>
  <c r="C286"/>
  <c r="D285"/>
  <c r="C285"/>
  <c r="D284"/>
  <c r="C284"/>
  <c r="D283"/>
  <c r="C283"/>
  <c r="D282"/>
  <c r="C282"/>
  <c r="D281"/>
  <c r="C281"/>
  <c r="D280"/>
  <c r="C280"/>
  <c r="D279"/>
  <c r="C279"/>
  <c r="D278"/>
  <c r="C278"/>
  <c r="D277"/>
  <c r="C277"/>
  <c r="D276"/>
  <c r="C276"/>
  <c r="D275"/>
  <c r="C275"/>
  <c r="D274"/>
  <c r="C274"/>
  <c r="D273"/>
  <c r="C273"/>
  <c r="D272"/>
  <c r="C272"/>
  <c r="D271"/>
  <c r="C271"/>
  <c r="D270"/>
  <c r="C270"/>
  <c r="D269"/>
  <c r="C269"/>
  <c r="D268"/>
  <c r="C268"/>
  <c r="D267"/>
  <c r="C267"/>
  <c r="D266"/>
  <c r="C266"/>
  <c r="D265"/>
  <c r="C265"/>
  <c r="D264"/>
  <c r="C264"/>
  <c r="D263"/>
  <c r="C263"/>
  <c r="D262"/>
  <c r="C262"/>
  <c r="D261"/>
  <c r="C261"/>
  <c r="D260"/>
  <c r="C260"/>
  <c r="D259"/>
  <c r="C259"/>
  <c r="D258"/>
  <c r="C258"/>
  <c r="D257"/>
  <c r="C257"/>
  <c r="D256"/>
  <c r="C256"/>
  <c r="D255"/>
  <c r="C255"/>
  <c r="D254"/>
  <c r="C254"/>
  <c r="D253"/>
  <c r="C253"/>
  <c r="D252"/>
  <c r="C252"/>
  <c r="D251"/>
  <c r="C251"/>
  <c r="D250"/>
  <c r="C250"/>
  <c r="D249"/>
  <c r="C249"/>
  <c r="D248"/>
  <c r="C248"/>
  <c r="D247"/>
  <c r="C247"/>
  <c r="D246"/>
  <c r="C246"/>
  <c r="D245"/>
  <c r="C245"/>
  <c r="D244"/>
  <c r="C244"/>
  <c r="D243"/>
  <c r="C243"/>
  <c r="D242"/>
  <c r="C242"/>
  <c r="D241"/>
  <c r="C241"/>
  <c r="D240"/>
  <c r="C240"/>
  <c r="D239"/>
  <c r="C239"/>
  <c r="D238"/>
  <c r="C238"/>
  <c r="D237"/>
  <c r="C237"/>
  <c r="D236"/>
  <c r="C236"/>
  <c r="D235"/>
  <c r="C235"/>
  <c r="D234"/>
  <c r="C234"/>
  <c r="D233"/>
  <c r="C233"/>
  <c r="D232"/>
  <c r="C232"/>
  <c r="D231"/>
  <c r="C231"/>
  <c r="D230"/>
  <c r="C230"/>
  <c r="D229"/>
  <c r="C229"/>
  <c r="D228"/>
  <c r="C228"/>
  <c r="D227"/>
  <c r="C227"/>
  <c r="D226"/>
  <c r="C226"/>
  <c r="D225"/>
  <c r="C225"/>
  <c r="D224"/>
  <c r="C224"/>
  <c r="D223"/>
  <c r="C223"/>
  <c r="D222"/>
  <c r="C222"/>
  <c r="D221"/>
  <c r="C221"/>
  <c r="D220"/>
  <c r="C220"/>
  <c r="D219"/>
  <c r="C219"/>
  <c r="D218"/>
  <c r="C218"/>
  <c r="D217"/>
  <c r="C217"/>
  <c r="D216"/>
  <c r="C216"/>
  <c r="D215"/>
  <c r="C215"/>
  <c r="D214"/>
  <c r="C214"/>
  <c r="D213"/>
  <c r="C213"/>
  <c r="D212"/>
  <c r="C212"/>
  <c r="D211"/>
  <c r="C211"/>
  <c r="D210"/>
  <c r="C210"/>
  <c r="D209"/>
  <c r="C209"/>
  <c r="D208"/>
  <c r="C208"/>
  <c r="D207"/>
  <c r="C207"/>
  <c r="D206"/>
  <c r="C206"/>
  <c r="D205"/>
  <c r="C205"/>
  <c r="D204"/>
  <c r="C204"/>
  <c r="D203"/>
  <c r="C203"/>
  <c r="D202"/>
  <c r="C202"/>
  <c r="D201"/>
  <c r="C201"/>
  <c r="D200"/>
  <c r="C200"/>
  <c r="D199"/>
  <c r="C199"/>
  <c r="D198"/>
  <c r="C198"/>
  <c r="D197"/>
  <c r="C197"/>
  <c r="D196"/>
  <c r="C196"/>
  <c r="D195"/>
  <c r="C195"/>
  <c r="D194"/>
  <c r="C194"/>
  <c r="D193"/>
  <c r="C193"/>
  <c r="D192"/>
  <c r="C192"/>
  <c r="D191"/>
  <c r="C191"/>
  <c r="D190"/>
  <c r="C190"/>
  <c r="D189"/>
  <c r="C189"/>
  <c r="D188"/>
  <c r="C188"/>
  <c r="D187"/>
  <c r="C187"/>
  <c r="D186"/>
  <c r="C186"/>
  <c r="D185"/>
  <c r="C185"/>
  <c r="D184"/>
  <c r="C184"/>
  <c r="D183"/>
  <c r="C183"/>
  <c r="D182"/>
  <c r="C182"/>
  <c r="D181"/>
  <c r="C181"/>
  <c r="D180"/>
  <c r="C180"/>
  <c r="D179"/>
  <c r="C179"/>
  <c r="D178"/>
  <c r="C178"/>
  <c r="D177"/>
  <c r="C177"/>
  <c r="D176"/>
  <c r="C176"/>
  <c r="D175"/>
  <c r="C175"/>
  <c r="D174"/>
  <c r="C174"/>
  <c r="D173"/>
  <c r="C173"/>
  <c r="D172"/>
  <c r="C172"/>
  <c r="D171"/>
  <c r="C171"/>
  <c r="D170"/>
  <c r="C170"/>
  <c r="D169"/>
  <c r="C169"/>
  <c r="D168"/>
  <c r="C168"/>
  <c r="D167"/>
  <c r="C167"/>
  <c r="D166"/>
  <c r="C166"/>
  <c r="D165"/>
  <c r="C165"/>
  <c r="D164"/>
  <c r="C164"/>
  <c r="D163"/>
  <c r="C163"/>
  <c r="D162"/>
  <c r="C162"/>
  <c r="D161"/>
  <c r="C161"/>
  <c r="D160"/>
  <c r="C160"/>
  <c r="D159"/>
  <c r="C159"/>
  <c r="D158"/>
  <c r="C158"/>
  <c r="D157"/>
  <c r="C157"/>
  <c r="D156"/>
  <c r="C156"/>
  <c r="D155"/>
  <c r="C155"/>
  <c r="D154"/>
  <c r="C154"/>
  <c r="D153"/>
  <c r="C153"/>
  <c r="D152"/>
  <c r="C152"/>
  <c r="D151"/>
  <c r="C151"/>
  <c r="D150"/>
  <c r="C150"/>
  <c r="D149"/>
  <c r="C149"/>
  <c r="D148"/>
  <c r="C148"/>
  <c r="D147"/>
  <c r="C147"/>
  <c r="D146"/>
  <c r="C146"/>
  <c r="D145"/>
  <c r="C145"/>
  <c r="D144"/>
  <c r="C144"/>
  <c r="D143"/>
  <c r="C143"/>
  <c r="D142"/>
  <c r="C142"/>
  <c r="D141"/>
  <c r="C141"/>
  <c r="D140"/>
  <c r="C140"/>
  <c r="D139"/>
  <c r="C139"/>
  <c r="D138"/>
  <c r="C138"/>
  <c r="D137"/>
  <c r="C137"/>
  <c r="D136"/>
  <c r="C136"/>
  <c r="D135"/>
  <c r="C135"/>
  <c r="D134"/>
  <c r="C134"/>
  <c r="D133"/>
  <c r="C133"/>
  <c r="D132"/>
  <c r="C132"/>
  <c r="D131"/>
  <c r="C131"/>
  <c r="D130"/>
  <c r="C130"/>
  <c r="D129"/>
  <c r="C129"/>
  <c r="D128"/>
  <c r="C128"/>
  <c r="D127"/>
  <c r="C127"/>
  <c r="D126"/>
  <c r="C126"/>
  <c r="D125"/>
  <c r="C125"/>
  <c r="D124"/>
  <c r="C124"/>
  <c r="D123"/>
  <c r="C123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6"/>
  <c r="C106"/>
  <c r="D105"/>
  <c r="C105"/>
  <c r="D104"/>
  <c r="C104"/>
  <c r="D103"/>
  <c r="C103"/>
  <c r="D102"/>
  <c r="C102"/>
  <c r="D101"/>
  <c r="C101"/>
  <c r="D100"/>
  <c r="C100"/>
  <c r="D99"/>
  <c r="C99"/>
  <c r="D98"/>
  <c r="C98"/>
  <c r="D97"/>
  <c r="C97"/>
  <c r="D96"/>
  <c r="C96"/>
  <c r="D95"/>
  <c r="C95"/>
  <c r="D94"/>
  <c r="C94"/>
  <c r="D93"/>
  <c r="C93"/>
  <c r="D92"/>
  <c r="C92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8"/>
  <c r="D67"/>
  <c r="C67"/>
  <c r="D66"/>
  <c r="C66"/>
  <c r="D65"/>
  <c r="C65"/>
  <c r="D64"/>
  <c r="C64"/>
  <c r="D63"/>
  <c r="C63"/>
  <c r="D62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23"/>
  <c r="C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2"/>
  <c r="C2"/>
</calcChain>
</file>

<file path=xl/sharedStrings.xml><?xml version="1.0" encoding="utf-8"?>
<sst xmlns="http://schemas.openxmlformats.org/spreadsheetml/2006/main" count="1925" uniqueCount="18">
  <si>
    <t>序号</t>
  </si>
  <si>
    <t>报考岗位</t>
  </si>
  <si>
    <t>姓名</t>
  </si>
  <si>
    <t>身份证号码</t>
  </si>
  <si>
    <t>101_综合管理岗</t>
  </si>
  <si>
    <t>103_综合管理岗</t>
  </si>
  <si>
    <t>102_副科长</t>
  </si>
  <si>
    <t>110_声乐教师</t>
  </si>
  <si>
    <t>108_民间舞教师</t>
  </si>
  <si>
    <t>114_历史教师</t>
  </si>
  <si>
    <t>105_身段教师</t>
  </si>
  <si>
    <t>104_毯技教师</t>
  </si>
  <si>
    <t>109_单簧管、萨克斯教师</t>
  </si>
  <si>
    <t>112_室内设计专业教师</t>
  </si>
  <si>
    <t>111_钢琴伴奏教师</t>
  </si>
  <si>
    <t>辛小润</t>
  </si>
  <si>
    <t>460028****08282434</t>
  </si>
  <si>
    <t>黄岚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</si>
</sst>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465;&#33402;&#26657;2019&#24180;-&#37073;&#23143;/&#20844;&#24320;&#25307;&#32856;/2020&#24180;&#20844;&#24320;&#25307;&#32856;/&#36164;&#26684;&#23457;&#26597;&#31508;&#35797;&#20844;&#21578;/&#33402;&#26415;&#23398;&#26657;&#32771;&#35797;(1)%20-%20&#21103;&#2641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名单"/>
      <sheetName val="Sheet1"/>
      <sheetName val="Sheet2"/>
    </sheetNames>
    <sheetDataSet>
      <sheetData sheetId="0"/>
      <sheetData sheetId="1">
        <row r="2">
          <cell r="B2" t="str">
            <v>460103198908171528</v>
          </cell>
        </row>
        <row r="3">
          <cell r="B3" t="str">
            <v>460004199012094625</v>
          </cell>
        </row>
        <row r="4">
          <cell r="B4" t="str">
            <v>460003199301205823</v>
          </cell>
        </row>
        <row r="5">
          <cell r="B5" t="str">
            <v>46000619941215233X</v>
          </cell>
        </row>
        <row r="6">
          <cell r="B6" t="str">
            <v>370213198911293610</v>
          </cell>
        </row>
        <row r="7">
          <cell r="B7" t="str">
            <v>460006199204074461</v>
          </cell>
        </row>
        <row r="8">
          <cell r="B8" t="str">
            <v>231181199307241414</v>
          </cell>
        </row>
        <row r="9">
          <cell r="B9" t="str">
            <v>421022199006250026</v>
          </cell>
        </row>
        <row r="10">
          <cell r="B10" t="str">
            <v>232302198512221027</v>
          </cell>
        </row>
        <row r="11">
          <cell r="B11" t="str">
            <v>130636198712030035</v>
          </cell>
        </row>
        <row r="12">
          <cell r="B12" t="str">
            <v>42010419900512242X</v>
          </cell>
        </row>
        <row r="13">
          <cell r="B13" t="str">
            <v>460004199608182423</v>
          </cell>
        </row>
        <row r="14">
          <cell r="B14" t="str">
            <v>460102198708100040</v>
          </cell>
        </row>
        <row r="15">
          <cell r="B15" t="str">
            <v>460004199408015284</v>
          </cell>
        </row>
        <row r="16">
          <cell r="B16" t="str">
            <v>460022199511210048</v>
          </cell>
        </row>
        <row r="17">
          <cell r="B17" t="str">
            <v>460006199307032715</v>
          </cell>
        </row>
        <row r="18">
          <cell r="B18" t="str">
            <v>46000619910902276X</v>
          </cell>
        </row>
        <row r="19">
          <cell r="B19" t="str">
            <v>460026199309210015</v>
          </cell>
        </row>
        <row r="20">
          <cell r="B20" t="str">
            <v>410926199705050623</v>
          </cell>
        </row>
        <row r="21">
          <cell r="B21" t="str">
            <v>460103199007040023</v>
          </cell>
        </row>
        <row r="22">
          <cell r="B22" t="str">
            <v>460006199311084067</v>
          </cell>
        </row>
        <row r="23">
          <cell r="B23" t="str">
            <v>460003199505184614</v>
          </cell>
        </row>
        <row r="24">
          <cell r="B24" t="str">
            <v>460006199203054661</v>
          </cell>
        </row>
        <row r="25">
          <cell r="B25" t="str">
            <v>460028199610200046</v>
          </cell>
        </row>
        <row r="26">
          <cell r="B26" t="str">
            <v>460031199102010041</v>
          </cell>
        </row>
        <row r="27">
          <cell r="B27" t="str">
            <v>460007199602244960</v>
          </cell>
        </row>
        <row r="28">
          <cell r="B28" t="str">
            <v>460004199102075233</v>
          </cell>
        </row>
        <row r="29">
          <cell r="B29" t="str">
            <v>410225198610301523</v>
          </cell>
        </row>
        <row r="30">
          <cell r="B30" t="str">
            <v>412722199207057721</v>
          </cell>
        </row>
        <row r="31">
          <cell r="B31" t="str">
            <v>46900719950405730X</v>
          </cell>
        </row>
        <row r="32">
          <cell r="B32" t="str">
            <v>460004199412233022</v>
          </cell>
        </row>
        <row r="33">
          <cell r="B33" t="str">
            <v>460036198908211229</v>
          </cell>
        </row>
        <row r="34">
          <cell r="B34" t="str">
            <v>430102198609162013</v>
          </cell>
        </row>
        <row r="35">
          <cell r="B35" t="str">
            <v>460027198902062991</v>
          </cell>
        </row>
        <row r="36">
          <cell r="B36" t="str">
            <v>469022199608132427</v>
          </cell>
        </row>
        <row r="37">
          <cell r="B37" t="str">
            <v>460003199406147041</v>
          </cell>
        </row>
        <row r="38">
          <cell r="B38" t="str">
            <v>460027199507042311</v>
          </cell>
        </row>
        <row r="39">
          <cell r="B39" t="str">
            <v>460005199609124125</v>
          </cell>
        </row>
        <row r="40">
          <cell r="B40" t="str">
            <v>460004199307270825</v>
          </cell>
        </row>
        <row r="41">
          <cell r="B41" t="str">
            <v>46003319961027322X</v>
          </cell>
        </row>
        <row r="42">
          <cell r="B42" t="str">
            <v>460103199210030920</v>
          </cell>
        </row>
        <row r="43">
          <cell r="B43" t="str">
            <v>460102199403252726</v>
          </cell>
        </row>
        <row r="44">
          <cell r="B44" t="str">
            <v>460031199601180037</v>
          </cell>
        </row>
        <row r="45">
          <cell r="B45" t="str">
            <v>440582199010271520</v>
          </cell>
        </row>
        <row r="46">
          <cell r="B46" t="str">
            <v>460103198903211842</v>
          </cell>
        </row>
        <row r="47">
          <cell r="B47" t="str">
            <v>460030199605276320</v>
          </cell>
        </row>
        <row r="48">
          <cell r="B48" t="str">
            <v>460004199511073626</v>
          </cell>
        </row>
        <row r="49">
          <cell r="B49" t="str">
            <v>46000219960526034X</v>
          </cell>
        </row>
        <row r="50">
          <cell r="B50" t="str">
            <v>46002719950708102X</v>
          </cell>
        </row>
        <row r="51">
          <cell r="B51" t="str">
            <v>411524199012036825</v>
          </cell>
        </row>
        <row r="52">
          <cell r="B52" t="str">
            <v>460006199208104816</v>
          </cell>
        </row>
        <row r="53">
          <cell r="B53" t="str">
            <v>460004199303183644</v>
          </cell>
        </row>
        <row r="54">
          <cell r="B54" t="str">
            <v>460004199209050044</v>
          </cell>
        </row>
        <row r="55">
          <cell r="B55" t="str">
            <v>460027199503093744</v>
          </cell>
        </row>
        <row r="56">
          <cell r="B56" t="str">
            <v>460102199408241225</v>
          </cell>
        </row>
        <row r="57">
          <cell r="B57" t="str">
            <v>610124198811264824</v>
          </cell>
        </row>
        <row r="58">
          <cell r="B58" t="str">
            <v>230702199104080725</v>
          </cell>
        </row>
        <row r="59">
          <cell r="B59" t="str">
            <v>46002219950125512X</v>
          </cell>
        </row>
        <row r="60">
          <cell r="B60" t="str">
            <v>460033199006163622</v>
          </cell>
        </row>
        <row r="61">
          <cell r="B61" t="str">
            <v>46000719921102002X</v>
          </cell>
        </row>
        <row r="62">
          <cell r="B62" t="str">
            <v>46003619940612412X</v>
          </cell>
        </row>
        <row r="63">
          <cell r="B63" t="str">
            <v>460025199111260029</v>
          </cell>
        </row>
        <row r="64">
          <cell r="B64" t="str">
            <v>460031199508030827</v>
          </cell>
        </row>
        <row r="65">
          <cell r="B65" t="str">
            <v>460200199705100528</v>
          </cell>
        </row>
        <row r="66">
          <cell r="B66" t="str">
            <v>460002198901294910</v>
          </cell>
        </row>
        <row r="67">
          <cell r="B67" t="str">
            <v>141182199702010020</v>
          </cell>
        </row>
        <row r="68">
          <cell r="B68" t="str">
            <v>460004199610141225</v>
          </cell>
        </row>
        <row r="69">
          <cell r="B69" t="str">
            <v>460003199510031620</v>
          </cell>
        </row>
        <row r="70">
          <cell r="B70" t="str">
            <v>460004199408240844</v>
          </cell>
        </row>
        <row r="71">
          <cell r="B71" t="str">
            <v>460005199203040060</v>
          </cell>
        </row>
        <row r="72">
          <cell r="B72" t="str">
            <v>411421198903122840</v>
          </cell>
        </row>
        <row r="73">
          <cell r="B73" t="str">
            <v>460103199403202725</v>
          </cell>
        </row>
        <row r="74">
          <cell r="B74" t="str">
            <v>141122199107170082</v>
          </cell>
        </row>
        <row r="75">
          <cell r="B75" t="str">
            <v>460022199204301927</v>
          </cell>
        </row>
        <row r="76">
          <cell r="B76" t="str">
            <v>130604199409031223</v>
          </cell>
        </row>
        <row r="77">
          <cell r="B77" t="str">
            <v>460006199610104021</v>
          </cell>
        </row>
        <row r="78">
          <cell r="B78" t="str">
            <v>460033199306240036</v>
          </cell>
        </row>
        <row r="79">
          <cell r="B79" t="str">
            <v>460102199010240046</v>
          </cell>
        </row>
        <row r="80">
          <cell r="B80" t="str">
            <v>230621198808300254</v>
          </cell>
        </row>
        <row r="81">
          <cell r="B81" t="str">
            <v>460001199406290726</v>
          </cell>
        </row>
        <row r="82">
          <cell r="B82" t="str">
            <v>522132199309152119</v>
          </cell>
        </row>
        <row r="83">
          <cell r="B83" t="str">
            <v>431003199110216525</v>
          </cell>
        </row>
        <row r="84">
          <cell r="B84" t="str">
            <v>460027198511126628</v>
          </cell>
        </row>
        <row r="85">
          <cell r="B85" t="str">
            <v>460022199106052322</v>
          </cell>
        </row>
        <row r="86">
          <cell r="B86" t="str">
            <v>23060219890228751X</v>
          </cell>
        </row>
        <row r="87">
          <cell r="B87" t="str">
            <v>460006199202208729</v>
          </cell>
        </row>
        <row r="88">
          <cell r="B88" t="str">
            <v>460032199207056181</v>
          </cell>
        </row>
        <row r="89">
          <cell r="B89" t="str">
            <v>460007199610140010</v>
          </cell>
        </row>
        <row r="90">
          <cell r="B90" t="str">
            <v>232724199005010027</v>
          </cell>
        </row>
        <row r="91">
          <cell r="B91" t="str">
            <v>460004199610090229</v>
          </cell>
        </row>
        <row r="92">
          <cell r="B92" t="str">
            <v>460104199503040627</v>
          </cell>
        </row>
        <row r="93">
          <cell r="B93" t="str">
            <v>370686199202144641</v>
          </cell>
        </row>
        <row r="94">
          <cell r="B94" t="str">
            <v>460006199207030018</v>
          </cell>
        </row>
        <row r="95">
          <cell r="B95" t="str">
            <v>130481199510176621</v>
          </cell>
        </row>
        <row r="96">
          <cell r="B96" t="str">
            <v>460006199702215626</v>
          </cell>
        </row>
        <row r="97">
          <cell r="B97" t="str">
            <v>460004199610210251</v>
          </cell>
        </row>
        <row r="98">
          <cell r="B98" t="str">
            <v>460027199510167019</v>
          </cell>
        </row>
        <row r="99">
          <cell r="B99" t="str">
            <v>460021199602124421</v>
          </cell>
        </row>
        <row r="100">
          <cell r="B100" t="str">
            <v>622722198904082417</v>
          </cell>
        </row>
        <row r="101">
          <cell r="B101" t="str">
            <v>460022199409101929</v>
          </cell>
        </row>
        <row r="102">
          <cell r="B102" t="str">
            <v>460003199709252412</v>
          </cell>
        </row>
        <row r="103">
          <cell r="B103" t="str">
            <v>460031199807140815</v>
          </cell>
        </row>
        <row r="104">
          <cell r="B104" t="str">
            <v>430421199107211241</v>
          </cell>
        </row>
        <row r="105">
          <cell r="B105" t="str">
            <v>460025199303033023</v>
          </cell>
        </row>
        <row r="106">
          <cell r="B106" t="str">
            <v>210111198601151040</v>
          </cell>
        </row>
        <row r="107">
          <cell r="B107" t="str">
            <v>460027199411182926</v>
          </cell>
        </row>
        <row r="108">
          <cell r="B108" t="str">
            <v>460102199004280623</v>
          </cell>
        </row>
        <row r="109">
          <cell r="B109" t="str">
            <v>460004199810282225</v>
          </cell>
        </row>
        <row r="110">
          <cell r="B110" t="str">
            <v>460007199702250022</v>
          </cell>
        </row>
        <row r="111">
          <cell r="B111" t="str">
            <v>460103199204093845</v>
          </cell>
        </row>
        <row r="112">
          <cell r="B112" t="str">
            <v>460027198812225128</v>
          </cell>
        </row>
        <row r="113">
          <cell r="B113" t="str">
            <v>460034199402190434</v>
          </cell>
        </row>
        <row r="114">
          <cell r="B114" t="str">
            <v>622201199109303917</v>
          </cell>
        </row>
        <row r="115">
          <cell r="B115" t="str">
            <v>460025199305110918</v>
          </cell>
        </row>
        <row r="116">
          <cell r="B116" t="str">
            <v>460025200009293321</v>
          </cell>
        </row>
        <row r="117">
          <cell r="B117" t="str">
            <v>460102199712273029</v>
          </cell>
        </row>
        <row r="118">
          <cell r="B118" t="str">
            <v>46010219860104152X</v>
          </cell>
        </row>
        <row r="119">
          <cell r="B119" t="str">
            <v>460033199604023881</v>
          </cell>
        </row>
        <row r="120">
          <cell r="B120" t="str">
            <v>421023199312164122</v>
          </cell>
        </row>
        <row r="121">
          <cell r="B121" t="str">
            <v>460005199604061516</v>
          </cell>
        </row>
        <row r="122">
          <cell r="B122" t="str">
            <v>440825199610290337</v>
          </cell>
        </row>
        <row r="123">
          <cell r="B123" t="str">
            <v>460033199604054477</v>
          </cell>
        </row>
        <row r="124">
          <cell r="B124" t="str">
            <v>460004199105013820</v>
          </cell>
        </row>
        <row r="125">
          <cell r="B125" t="str">
            <v>460022199508310021</v>
          </cell>
        </row>
        <row r="126">
          <cell r="B126" t="str">
            <v>460026199405180629</v>
          </cell>
        </row>
        <row r="127">
          <cell r="B127" t="str">
            <v>411422199508072725</v>
          </cell>
        </row>
        <row r="128">
          <cell r="B128" t="str">
            <v>210902199504021027</v>
          </cell>
        </row>
        <row r="129">
          <cell r="B129" t="str">
            <v>341202199404250019</v>
          </cell>
        </row>
        <row r="130">
          <cell r="B130" t="str">
            <v>140430199004160821</v>
          </cell>
        </row>
        <row r="131">
          <cell r="B131" t="str">
            <v>460004199510230837</v>
          </cell>
        </row>
        <row r="132">
          <cell r="B132" t="str">
            <v>460004199708034444</v>
          </cell>
        </row>
        <row r="133">
          <cell r="B133" t="str">
            <v>460102199811111527</v>
          </cell>
        </row>
        <row r="134">
          <cell r="B134" t="str">
            <v>46010219960624032X</v>
          </cell>
        </row>
        <row r="135">
          <cell r="B135" t="str">
            <v>460003199310310027</v>
          </cell>
        </row>
        <row r="136">
          <cell r="B136" t="str">
            <v>460007199606285778</v>
          </cell>
        </row>
        <row r="137">
          <cell r="B137" t="str">
            <v>46000419900512462X</v>
          </cell>
        </row>
        <row r="138">
          <cell r="B138" t="str">
            <v>460004199210220231</v>
          </cell>
        </row>
        <row r="139">
          <cell r="B139" t="str">
            <v>460102199808082729</v>
          </cell>
        </row>
        <row r="140">
          <cell r="B140" t="str">
            <v>431121199112250047</v>
          </cell>
        </row>
        <row r="141">
          <cell r="B141" t="str">
            <v>460003199110083042</v>
          </cell>
        </row>
        <row r="142">
          <cell r="B142" t="str">
            <v>46900219970901052X</v>
          </cell>
        </row>
        <row r="143">
          <cell r="B143" t="str">
            <v>460001199711140716</v>
          </cell>
        </row>
        <row r="144">
          <cell r="B144" t="str">
            <v>460004199203082635</v>
          </cell>
        </row>
        <row r="145">
          <cell r="B145" t="str">
            <v>32030519900615331X</v>
          </cell>
        </row>
        <row r="146">
          <cell r="B146" t="str">
            <v>460003199501172253</v>
          </cell>
        </row>
        <row r="147">
          <cell r="B147" t="str">
            <v>140107199204182611</v>
          </cell>
        </row>
        <row r="148">
          <cell r="B148" t="str">
            <v>130682199403220049</v>
          </cell>
        </row>
        <row r="149">
          <cell r="B149" t="str">
            <v>131181199611012129</v>
          </cell>
        </row>
        <row r="150">
          <cell r="B150" t="str">
            <v>460004199807231224</v>
          </cell>
        </row>
        <row r="151">
          <cell r="B151" t="str">
            <v>460026199008122417</v>
          </cell>
        </row>
        <row r="152">
          <cell r="B152" t="str">
            <v>654001199312123328</v>
          </cell>
        </row>
        <row r="153">
          <cell r="B153" t="str">
            <v>460200199107010522</v>
          </cell>
        </row>
        <row r="154">
          <cell r="B154" t="str">
            <v>460004199608303424</v>
          </cell>
        </row>
        <row r="155">
          <cell r="B155" t="str">
            <v>460004199105061224</v>
          </cell>
        </row>
        <row r="156">
          <cell r="B156" t="str">
            <v>460033199009124856</v>
          </cell>
        </row>
        <row r="157">
          <cell r="B157" t="str">
            <v>460102199509301821</v>
          </cell>
        </row>
        <row r="158">
          <cell r="B158" t="str">
            <v>460007199107310449</v>
          </cell>
        </row>
        <row r="159">
          <cell r="B159" t="str">
            <v>450502199611180480</v>
          </cell>
        </row>
        <row r="160">
          <cell r="B160" t="str">
            <v>460105199706185929</v>
          </cell>
        </row>
        <row r="161">
          <cell r="B161" t="str">
            <v>632801199907310024</v>
          </cell>
        </row>
        <row r="162">
          <cell r="B162" t="str">
            <v>46000119971115072X</v>
          </cell>
        </row>
        <row r="163">
          <cell r="B163" t="str">
            <v>460006199501040225</v>
          </cell>
        </row>
        <row r="164">
          <cell r="B164" t="str">
            <v>460103199608061233</v>
          </cell>
        </row>
        <row r="165">
          <cell r="B165" t="str">
            <v>131126199105010126</v>
          </cell>
        </row>
        <row r="166">
          <cell r="B166" t="str">
            <v>460002199704165647</v>
          </cell>
        </row>
        <row r="167">
          <cell r="B167" t="str">
            <v>46000219930802202X</v>
          </cell>
        </row>
        <row r="168">
          <cell r="B168" t="str">
            <v>460005199606024516</v>
          </cell>
        </row>
        <row r="169">
          <cell r="B169" t="str">
            <v>460102199210042423</v>
          </cell>
        </row>
        <row r="170">
          <cell r="B170" t="str">
            <v>460102198908030614</v>
          </cell>
        </row>
        <row r="171">
          <cell r="B171" t="str">
            <v>51082419940816462X</v>
          </cell>
        </row>
        <row r="172">
          <cell r="B172" t="str">
            <v>410182198806190740</v>
          </cell>
        </row>
        <row r="173">
          <cell r="B173" t="str">
            <v>460004199011070867</v>
          </cell>
        </row>
        <row r="174">
          <cell r="B174" t="str">
            <v>460022199409194117</v>
          </cell>
        </row>
        <row r="175">
          <cell r="B175" t="str">
            <v>460007199208114666</v>
          </cell>
        </row>
        <row r="176">
          <cell r="B176" t="str">
            <v>46010219931205031X</v>
          </cell>
        </row>
        <row r="177">
          <cell r="B177" t="str">
            <v>460022199609070020</v>
          </cell>
        </row>
        <row r="178">
          <cell r="B178" t="str">
            <v>46002719900808666X</v>
          </cell>
        </row>
        <row r="179">
          <cell r="B179" t="str">
            <v>640104198909193817</v>
          </cell>
        </row>
        <row r="180">
          <cell r="B180" t="str">
            <v>460104199408120928</v>
          </cell>
        </row>
        <row r="181">
          <cell r="B181" t="str">
            <v>469027199807244474</v>
          </cell>
        </row>
        <row r="182">
          <cell r="B182" t="str">
            <v>460104199203280020</v>
          </cell>
        </row>
        <row r="183">
          <cell r="B183" t="str">
            <v>460006199802030223</v>
          </cell>
        </row>
        <row r="184">
          <cell r="B184" t="str">
            <v>460036199308091838</v>
          </cell>
        </row>
        <row r="185">
          <cell r="B185" t="str">
            <v>460007199708100033</v>
          </cell>
        </row>
        <row r="186">
          <cell r="B186" t="str">
            <v>362425199008260071</v>
          </cell>
        </row>
        <row r="187">
          <cell r="B187" t="str">
            <v>460003198901163028</v>
          </cell>
        </row>
        <row r="188">
          <cell r="B188" t="str">
            <v>460004199104286421</v>
          </cell>
        </row>
        <row r="189">
          <cell r="B189" t="str">
            <v>460004199307263422</v>
          </cell>
        </row>
        <row r="190">
          <cell r="B190" t="str">
            <v>460102199705312720</v>
          </cell>
        </row>
        <row r="191">
          <cell r="B191" t="str">
            <v>46002719980228003X</v>
          </cell>
        </row>
        <row r="192">
          <cell r="B192" t="str">
            <v>460006198910264532</v>
          </cell>
        </row>
        <row r="193">
          <cell r="B193" t="str">
            <v>460003199508094040</v>
          </cell>
        </row>
        <row r="194">
          <cell r="B194" t="str">
            <v>460027199307205913</v>
          </cell>
        </row>
        <row r="195">
          <cell r="B195" t="str">
            <v>460004199607136417</v>
          </cell>
        </row>
        <row r="196">
          <cell r="B196" t="str">
            <v>220581199305291185</v>
          </cell>
        </row>
        <row r="197">
          <cell r="B197" t="str">
            <v>46002719961005533X</v>
          </cell>
        </row>
        <row r="198">
          <cell r="B198" t="str">
            <v>460004199407110028</v>
          </cell>
        </row>
        <row r="199">
          <cell r="B199" t="str">
            <v>130205199411220036</v>
          </cell>
        </row>
        <row r="200">
          <cell r="B200" t="str">
            <v>150403199607133622</v>
          </cell>
        </row>
        <row r="201">
          <cell r="B201" t="str">
            <v>460200198906075360</v>
          </cell>
        </row>
        <row r="202">
          <cell r="B202" t="str">
            <v>46000619940416623X</v>
          </cell>
        </row>
        <row r="203">
          <cell r="B203" t="str">
            <v>460007199509072025</v>
          </cell>
        </row>
        <row r="204">
          <cell r="B204" t="str">
            <v>469027199511020041</v>
          </cell>
        </row>
        <row r="205">
          <cell r="B205" t="str">
            <v>460004199310160643</v>
          </cell>
        </row>
        <row r="206">
          <cell r="B206" t="str">
            <v>460006199411071327</v>
          </cell>
        </row>
        <row r="207">
          <cell r="B207" t="str">
            <v>640202199802260028</v>
          </cell>
        </row>
        <row r="208">
          <cell r="B208" t="str">
            <v>460027198809136220</v>
          </cell>
        </row>
        <row r="209">
          <cell r="B209" t="str">
            <v>460102199704140015</v>
          </cell>
        </row>
        <row r="210">
          <cell r="B210" t="str">
            <v>460200199109204443</v>
          </cell>
        </row>
        <row r="211">
          <cell r="B211" t="str">
            <v>460028199503240026</v>
          </cell>
        </row>
        <row r="212">
          <cell r="B212" t="str">
            <v>460001199006090733</v>
          </cell>
        </row>
        <row r="213">
          <cell r="B213" t="str">
            <v>440803199408112475</v>
          </cell>
        </row>
        <row r="214">
          <cell r="B214" t="str">
            <v>460034199402120014</v>
          </cell>
        </row>
        <row r="215">
          <cell r="B215" t="str">
            <v>46000219861116662X</v>
          </cell>
        </row>
        <row r="216">
          <cell r="B216" t="str">
            <v>460035199412071929</v>
          </cell>
        </row>
        <row r="217">
          <cell r="B217" t="str">
            <v>410526198511028704</v>
          </cell>
        </row>
        <row r="218">
          <cell r="B218" t="str">
            <v>46902419941001601X</v>
          </cell>
        </row>
        <row r="219">
          <cell r="B219" t="str">
            <v>46003119950712002X</v>
          </cell>
        </row>
        <row r="220">
          <cell r="B220" t="str">
            <v>460103199207061259</v>
          </cell>
        </row>
        <row r="221">
          <cell r="B221" t="str">
            <v>460005199705054841</v>
          </cell>
        </row>
        <row r="222">
          <cell r="B222" t="str">
            <v>460004199111040825</v>
          </cell>
        </row>
        <row r="223">
          <cell r="B223" t="str">
            <v>460027199408124725</v>
          </cell>
        </row>
        <row r="224">
          <cell r="B224" t="str">
            <v>460002199309295820</v>
          </cell>
        </row>
        <row r="225">
          <cell r="B225" t="str">
            <v>460007199510226861</v>
          </cell>
        </row>
        <row r="226">
          <cell r="B226" t="str">
            <v>460102199410100923</v>
          </cell>
        </row>
        <row r="227">
          <cell r="B227" t="str">
            <v>542301198604270527</v>
          </cell>
        </row>
        <row r="228">
          <cell r="B228" t="str">
            <v>469003199210103926</v>
          </cell>
        </row>
        <row r="229">
          <cell r="B229" t="str">
            <v>460007199007116833</v>
          </cell>
        </row>
        <row r="230">
          <cell r="B230" t="str">
            <v>460003199502240246</v>
          </cell>
        </row>
        <row r="231">
          <cell r="B231" t="str">
            <v>460004199011090825</v>
          </cell>
        </row>
        <row r="232">
          <cell r="B232" t="str">
            <v>320302199603094419</v>
          </cell>
        </row>
        <row r="233">
          <cell r="B233" t="str">
            <v>460036199410300042</v>
          </cell>
        </row>
        <row r="234">
          <cell r="B234" t="str">
            <v>460007199109305360</v>
          </cell>
        </row>
        <row r="235">
          <cell r="B235" t="str">
            <v>445222198702140326</v>
          </cell>
        </row>
        <row r="236">
          <cell r="B236" t="str">
            <v>460033198507080011</v>
          </cell>
        </row>
        <row r="237">
          <cell r="B237" t="str">
            <v>460103199612071231</v>
          </cell>
        </row>
        <row r="238">
          <cell r="B238" t="str">
            <v>460007199206037222</v>
          </cell>
        </row>
        <row r="239">
          <cell r="B239" t="str">
            <v>469003199508215621</v>
          </cell>
        </row>
        <row r="240">
          <cell r="B240" t="str">
            <v>152634198709238452</v>
          </cell>
        </row>
        <row r="241">
          <cell r="B241" t="str">
            <v>410105199505240064</v>
          </cell>
        </row>
        <row r="242">
          <cell r="B242" t="str">
            <v>460007199505240423</v>
          </cell>
        </row>
        <row r="243">
          <cell r="B243" t="str">
            <v>460036199809141215</v>
          </cell>
        </row>
        <row r="244">
          <cell r="B244" t="str">
            <v>460006199009112311</v>
          </cell>
        </row>
        <row r="245">
          <cell r="B245" t="str">
            <v>460032198811067675</v>
          </cell>
        </row>
        <row r="246">
          <cell r="B246" t="str">
            <v>460004199611184032</v>
          </cell>
        </row>
        <row r="247">
          <cell r="B247" t="str">
            <v>421126199704191722</v>
          </cell>
        </row>
        <row r="248">
          <cell r="B248" t="str">
            <v>460003199409272067</v>
          </cell>
        </row>
        <row r="249">
          <cell r="B249" t="str">
            <v>460006199409195945</v>
          </cell>
        </row>
        <row r="250">
          <cell r="B250" t="str">
            <v>460006199204063711</v>
          </cell>
        </row>
        <row r="251">
          <cell r="B251" t="str">
            <v>46000619910102682X</v>
          </cell>
        </row>
        <row r="252">
          <cell r="B252" t="str">
            <v>460002199306136429</v>
          </cell>
        </row>
        <row r="253">
          <cell r="B253" t="str">
            <v>460102199405251225</v>
          </cell>
        </row>
        <row r="254">
          <cell r="B254" t="str">
            <v>460027199603232035</v>
          </cell>
        </row>
        <row r="255">
          <cell r="B255" t="str">
            <v>410422198701129142</v>
          </cell>
        </row>
        <row r="256">
          <cell r="B256" t="str">
            <v>622425199506101245</v>
          </cell>
        </row>
        <row r="257">
          <cell r="B257" t="str">
            <v>460007199101067265</v>
          </cell>
        </row>
        <row r="258">
          <cell r="B258" t="str">
            <v>440825199606161209</v>
          </cell>
        </row>
        <row r="259">
          <cell r="B259" t="str">
            <v>46000619971207162X</v>
          </cell>
        </row>
        <row r="260">
          <cell r="B260" t="str">
            <v>140109199204273022</v>
          </cell>
        </row>
        <row r="261">
          <cell r="B261" t="str">
            <v>46003419910413125X</v>
          </cell>
        </row>
        <row r="262">
          <cell r="B262" t="str">
            <v>460004199703020211</v>
          </cell>
        </row>
        <row r="263">
          <cell r="B263" t="str">
            <v>460004199201273411</v>
          </cell>
        </row>
        <row r="264">
          <cell r="B264" t="str">
            <v>460034199908160064</v>
          </cell>
        </row>
        <row r="265">
          <cell r="B265" t="str">
            <v>460027199208181725</v>
          </cell>
        </row>
        <row r="266">
          <cell r="B266" t="str">
            <v>460004199408135817</v>
          </cell>
        </row>
        <row r="267">
          <cell r="B267" t="str">
            <v>460003199208252617</v>
          </cell>
        </row>
        <row r="268">
          <cell r="B268" t="str">
            <v>422822198810181017</v>
          </cell>
        </row>
        <row r="269">
          <cell r="B269" t="str">
            <v>460006199303057229</v>
          </cell>
        </row>
        <row r="270">
          <cell r="B270" t="str">
            <v>460102199701121820</v>
          </cell>
        </row>
        <row r="271">
          <cell r="B271" t="str">
            <v>460004199309144224</v>
          </cell>
        </row>
        <row r="272">
          <cell r="B272" t="str">
            <v>460003199205015827</v>
          </cell>
        </row>
        <row r="273">
          <cell r="B273" t="str">
            <v>46010219950715272X</v>
          </cell>
        </row>
        <row r="274">
          <cell r="B274" t="str">
            <v>142723199709240228</v>
          </cell>
        </row>
        <row r="275">
          <cell r="B275" t="str">
            <v>460002199511284447</v>
          </cell>
        </row>
        <row r="276">
          <cell r="B276" t="str">
            <v>460006199704134029</v>
          </cell>
        </row>
        <row r="277">
          <cell r="B277" t="str">
            <v>460004199306070215</v>
          </cell>
        </row>
        <row r="278">
          <cell r="B278" t="str">
            <v>460004198702042828</v>
          </cell>
        </row>
        <row r="279">
          <cell r="B279" t="str">
            <v>46010219950424272X</v>
          </cell>
        </row>
        <row r="280">
          <cell r="B280" t="str">
            <v>460027199102052968</v>
          </cell>
        </row>
        <row r="281">
          <cell r="B281" t="str">
            <v>460004199305202028</v>
          </cell>
        </row>
        <row r="282">
          <cell r="B282" t="str">
            <v>460031198707110841</v>
          </cell>
        </row>
        <row r="283">
          <cell r="B283" t="str">
            <v>460103199404103024</v>
          </cell>
        </row>
        <row r="284">
          <cell r="B284" t="str">
            <v>460034199303285841</v>
          </cell>
        </row>
        <row r="285">
          <cell r="B285" t="str">
            <v>460001199703110744</v>
          </cell>
        </row>
        <row r="286">
          <cell r="B286" t="str">
            <v>46003119861008363X</v>
          </cell>
        </row>
        <row r="287">
          <cell r="B287" t="str">
            <v>460030199612295415</v>
          </cell>
        </row>
        <row r="288">
          <cell r="B288" t="str">
            <v>460103199405243037</v>
          </cell>
        </row>
        <row r="289">
          <cell r="B289" t="str">
            <v>460007199709085007</v>
          </cell>
        </row>
        <row r="290">
          <cell r="B290" t="str">
            <v>460003199410125646</v>
          </cell>
        </row>
        <row r="291">
          <cell r="B291" t="str">
            <v>420606199404192046</v>
          </cell>
        </row>
        <row r="292">
          <cell r="B292" t="str">
            <v>460103199506270325</v>
          </cell>
        </row>
        <row r="293">
          <cell r="B293" t="str">
            <v>220122199309162514</v>
          </cell>
        </row>
        <row r="294">
          <cell r="B294" t="str">
            <v>460004198911054067</v>
          </cell>
        </row>
        <row r="295">
          <cell r="B295" t="str">
            <v>460004199012200010</v>
          </cell>
        </row>
        <row r="296">
          <cell r="B296" t="str">
            <v>460300199407010327</v>
          </cell>
        </row>
        <row r="297">
          <cell r="B297" t="str">
            <v>460104199711060024</v>
          </cell>
        </row>
        <row r="298">
          <cell r="B298" t="str">
            <v>460006199609048122</v>
          </cell>
        </row>
        <row r="299">
          <cell r="B299" t="str">
            <v>44082519950216056X</v>
          </cell>
        </row>
        <row r="300">
          <cell r="B300" t="str">
            <v>51382319960106482X</v>
          </cell>
        </row>
        <row r="301">
          <cell r="B301" t="str">
            <v>460103199106031819</v>
          </cell>
        </row>
        <row r="302">
          <cell r="B302" t="str">
            <v>460102199211040323</v>
          </cell>
        </row>
        <row r="303">
          <cell r="B303" t="str">
            <v>513821199208264961</v>
          </cell>
        </row>
        <row r="304">
          <cell r="B304" t="str">
            <v>42060619930722005X</v>
          </cell>
        </row>
        <row r="305">
          <cell r="B305" t="str">
            <v>460003199310292850</v>
          </cell>
        </row>
        <row r="306">
          <cell r="B306" t="str">
            <v>460004199405184226</v>
          </cell>
        </row>
        <row r="307">
          <cell r="B307" t="str">
            <v>620102199802225020</v>
          </cell>
        </row>
        <row r="308">
          <cell r="B308" t="str">
            <v>460102198706182425</v>
          </cell>
        </row>
        <row r="309">
          <cell r="B309" t="str">
            <v>460006199903020024</v>
          </cell>
        </row>
        <row r="310">
          <cell r="B310" t="str">
            <v>460102199410052722</v>
          </cell>
        </row>
        <row r="311">
          <cell r="B311" t="str">
            <v>460004198904290045</v>
          </cell>
        </row>
        <row r="312">
          <cell r="B312" t="str">
            <v>460026198807080052</v>
          </cell>
        </row>
        <row r="313">
          <cell r="B313" t="str">
            <v>360321199410267527</v>
          </cell>
        </row>
        <row r="314">
          <cell r="B314" t="str">
            <v>460004199311254828</v>
          </cell>
        </row>
        <row r="315">
          <cell r="B315" t="str">
            <v>460003199505275823</v>
          </cell>
        </row>
        <row r="316">
          <cell r="B316" t="str">
            <v>440825199805220021</v>
          </cell>
        </row>
        <row r="317">
          <cell r="B317" t="str">
            <v>460007198106225379</v>
          </cell>
        </row>
        <row r="318">
          <cell r="B318" t="str">
            <v>44082519920324056X</v>
          </cell>
        </row>
        <row r="319">
          <cell r="B319" t="str">
            <v>460004199110100849</v>
          </cell>
        </row>
        <row r="320">
          <cell r="B320" t="str">
            <v>460026198905180057</v>
          </cell>
        </row>
        <row r="321">
          <cell r="B321" t="str">
            <v>350824198610151473</v>
          </cell>
        </row>
        <row r="322">
          <cell r="B322" t="str">
            <v>460026199906275124</v>
          </cell>
        </row>
        <row r="323">
          <cell r="B323" t="str">
            <v>450923198610290265</v>
          </cell>
        </row>
        <row r="324">
          <cell r="B324" t="str">
            <v>460006199007043412</v>
          </cell>
        </row>
        <row r="325">
          <cell r="B325" t="str">
            <v>460002199804050046</v>
          </cell>
        </row>
        <row r="326">
          <cell r="B326" t="str">
            <v>460022199209071921</v>
          </cell>
        </row>
        <row r="327">
          <cell r="B327" t="str">
            <v>460103198907091817</v>
          </cell>
        </row>
        <row r="328">
          <cell r="B328" t="str">
            <v>460104199807310024</v>
          </cell>
        </row>
        <row r="329">
          <cell r="B329" t="str">
            <v>460004199301015401</v>
          </cell>
        </row>
        <row r="330">
          <cell r="B330" t="str">
            <v>130429199612180343</v>
          </cell>
        </row>
        <row r="331">
          <cell r="B331" t="str">
            <v>460033198901263879</v>
          </cell>
        </row>
        <row r="332">
          <cell r="B332" t="str">
            <v>440825199212080107</v>
          </cell>
        </row>
        <row r="333">
          <cell r="B333" t="str">
            <v>410381199107125025</v>
          </cell>
        </row>
        <row r="334">
          <cell r="B334" t="str">
            <v>46000319971020002X</v>
          </cell>
        </row>
        <row r="335">
          <cell r="B335" t="str">
            <v>460006198404220027</v>
          </cell>
        </row>
        <row r="336">
          <cell r="B336" t="str">
            <v>460027199510110055</v>
          </cell>
        </row>
        <row r="337">
          <cell r="B337" t="str">
            <v>460028198807292816</v>
          </cell>
        </row>
        <row r="338">
          <cell r="B338" t="str">
            <v>513901198909015525</v>
          </cell>
        </row>
        <row r="339">
          <cell r="B339" t="str">
            <v>46002819941006123X</v>
          </cell>
        </row>
        <row r="340">
          <cell r="B340" t="str">
            <v>460031199205205255</v>
          </cell>
        </row>
        <row r="341">
          <cell r="B341" t="str">
            <v>220323199212100840</v>
          </cell>
        </row>
        <row r="342">
          <cell r="B342" t="str">
            <v>460007199209085019</v>
          </cell>
        </row>
        <row r="343">
          <cell r="B343" t="str">
            <v>460003199010250018</v>
          </cell>
        </row>
        <row r="344">
          <cell r="B344" t="str">
            <v>460004199610213823</v>
          </cell>
        </row>
        <row r="345">
          <cell r="B345" t="str">
            <v>130429199304250020</v>
          </cell>
        </row>
        <row r="346">
          <cell r="B346" t="str">
            <v>513901199509211425</v>
          </cell>
        </row>
        <row r="347">
          <cell r="B347" t="str">
            <v>460003199711250424</v>
          </cell>
        </row>
        <row r="348">
          <cell r="B348" t="str">
            <v>460004199710046444</v>
          </cell>
        </row>
        <row r="349">
          <cell r="B349" t="str">
            <v>460003199504171424</v>
          </cell>
        </row>
        <row r="350">
          <cell r="B350" t="str">
            <v>460102199502141810</v>
          </cell>
        </row>
        <row r="351">
          <cell r="B351" t="str">
            <v>460036199210050018</v>
          </cell>
        </row>
        <row r="352">
          <cell r="B352" t="str">
            <v>460103199501141524</v>
          </cell>
        </row>
        <row r="353">
          <cell r="B353" t="str">
            <v>460032199303157644</v>
          </cell>
        </row>
        <row r="354">
          <cell r="B354" t="str">
            <v>430223198507063249</v>
          </cell>
        </row>
        <row r="355">
          <cell r="B355" t="str">
            <v>460002198509100042</v>
          </cell>
        </row>
        <row r="356">
          <cell r="B356" t="str">
            <v>460102198910251248</v>
          </cell>
        </row>
        <row r="357">
          <cell r="B357" t="str">
            <v>460027199309184714</v>
          </cell>
        </row>
        <row r="358">
          <cell r="B358" t="str">
            <v>460036199609120049</v>
          </cell>
        </row>
        <row r="359">
          <cell r="B359" t="str">
            <v>452501199208097447</v>
          </cell>
        </row>
        <row r="360">
          <cell r="B360" t="str">
            <v>460007199007265775</v>
          </cell>
        </row>
        <row r="361">
          <cell r="B361" t="str">
            <v>460007199305280818</v>
          </cell>
        </row>
        <row r="362">
          <cell r="B362" t="str">
            <v>210423199407143027</v>
          </cell>
        </row>
        <row r="363">
          <cell r="B363" t="str">
            <v>460002199005143422</v>
          </cell>
        </row>
        <row r="364">
          <cell r="B364" t="str">
            <v>140223198810103814</v>
          </cell>
        </row>
        <row r="365">
          <cell r="B365" t="str">
            <v>460025199209291229</v>
          </cell>
        </row>
        <row r="366">
          <cell r="B366" t="str">
            <v>350423199311245011</v>
          </cell>
        </row>
        <row r="367">
          <cell r="B367" t="str">
            <v>460102198810090029</v>
          </cell>
        </row>
        <row r="368">
          <cell r="B368" t="str">
            <v>460102199102011224</v>
          </cell>
        </row>
        <row r="369">
          <cell r="B369" t="str">
            <v>460033199111204473</v>
          </cell>
        </row>
        <row r="370">
          <cell r="B370" t="str">
            <v>460026198911200026</v>
          </cell>
        </row>
        <row r="371">
          <cell r="B371" t="str">
            <v>460001199011260741</v>
          </cell>
        </row>
        <row r="372">
          <cell r="B372" t="str">
            <v>460007198512135774</v>
          </cell>
        </row>
        <row r="373">
          <cell r="B373" t="str">
            <v>622824199805231272</v>
          </cell>
        </row>
        <row r="374">
          <cell r="B374" t="str">
            <v>460007199009063632</v>
          </cell>
        </row>
        <row r="375">
          <cell r="B375" t="str">
            <v>460027199612231720</v>
          </cell>
        </row>
        <row r="376">
          <cell r="B376" t="str">
            <v>460035198705130019</v>
          </cell>
        </row>
        <row r="377">
          <cell r="B377" t="str">
            <v>130802198609270222</v>
          </cell>
        </row>
        <row r="378">
          <cell r="B378" t="str">
            <v>460300199109180328</v>
          </cell>
        </row>
        <row r="379">
          <cell r="B379" t="str">
            <v>460006199003070413</v>
          </cell>
        </row>
        <row r="380">
          <cell r="B380" t="str">
            <v>460006199010264435</v>
          </cell>
        </row>
        <row r="381">
          <cell r="B381" t="str">
            <v>460300198908190026</v>
          </cell>
        </row>
        <row r="382">
          <cell r="B382" t="str">
            <v>46000319960624281X</v>
          </cell>
        </row>
        <row r="383">
          <cell r="B383" t="str">
            <v>46000419960515446X</v>
          </cell>
        </row>
        <row r="384">
          <cell r="B384" t="str">
            <v>460035199707202711</v>
          </cell>
        </row>
        <row r="385">
          <cell r="B385" t="str">
            <v>460102199101270910</v>
          </cell>
        </row>
        <row r="386">
          <cell r="B386" t="str">
            <v>460025199303140021</v>
          </cell>
        </row>
        <row r="387">
          <cell r="B387" t="str">
            <v>460025199310122710</v>
          </cell>
        </row>
        <row r="388">
          <cell r="B388" t="str">
            <v>460004199204145810</v>
          </cell>
        </row>
        <row r="389">
          <cell r="B389" t="str">
            <v>460004199402111224</v>
          </cell>
        </row>
        <row r="390">
          <cell r="B390" t="str">
            <v>460006198908157519</v>
          </cell>
        </row>
        <row r="391">
          <cell r="B391" t="str">
            <v>460031199609095267</v>
          </cell>
        </row>
        <row r="392">
          <cell r="B392" t="str">
            <v>460027199601081018</v>
          </cell>
        </row>
        <row r="393">
          <cell r="B393" t="str">
            <v>440804199210010285</v>
          </cell>
        </row>
        <row r="394">
          <cell r="B394" t="str">
            <v>460102198807130018</v>
          </cell>
        </row>
        <row r="395">
          <cell r="B395" t="str">
            <v>460003199510100016</v>
          </cell>
        </row>
        <row r="396">
          <cell r="B396" t="str">
            <v>460102198609241227</v>
          </cell>
        </row>
        <row r="397">
          <cell r="B397" t="str">
            <v>460004199402180043</v>
          </cell>
        </row>
        <row r="398">
          <cell r="B398" t="str">
            <v>460104198811240327</v>
          </cell>
        </row>
        <row r="399">
          <cell r="B399" t="str">
            <v>460004198909300011</v>
          </cell>
        </row>
        <row r="400">
          <cell r="B400" t="str">
            <v>460007198810020836</v>
          </cell>
        </row>
        <row r="401">
          <cell r="B401" t="str">
            <v>372901199401240446</v>
          </cell>
        </row>
        <row r="402">
          <cell r="B402" t="str">
            <v>460103199009171828</v>
          </cell>
        </row>
        <row r="403">
          <cell r="B403" t="str">
            <v>460002199307146629</v>
          </cell>
        </row>
        <row r="404">
          <cell r="B404" t="str">
            <v>23070219880207052X</v>
          </cell>
        </row>
        <row r="405">
          <cell r="B405" t="str">
            <v>210411199406094125</v>
          </cell>
        </row>
        <row r="406">
          <cell r="B406" t="str">
            <v>460006199401120025</v>
          </cell>
        </row>
        <row r="407">
          <cell r="B407" t="str">
            <v>220402198805301428</v>
          </cell>
        </row>
        <row r="408">
          <cell r="B408" t="str">
            <v>130582199005250028</v>
          </cell>
        </row>
        <row r="409">
          <cell r="B409" t="str">
            <v>460003198710233222</v>
          </cell>
        </row>
        <row r="410">
          <cell r="B410" t="str">
            <v>460022199605105134</v>
          </cell>
        </row>
        <row r="411">
          <cell r="B411" t="str">
            <v>46002619941120093X</v>
          </cell>
        </row>
        <row r="412">
          <cell r="B412" t="str">
            <v>440804198807300221</v>
          </cell>
        </row>
        <row r="413">
          <cell r="B413" t="str">
            <v>46000419940901462X</v>
          </cell>
        </row>
        <row r="414">
          <cell r="B414" t="str">
            <v>460004198908275061</v>
          </cell>
        </row>
        <row r="415">
          <cell r="B415" t="str">
            <v>341203199312052812</v>
          </cell>
        </row>
        <row r="416">
          <cell r="B416" t="str">
            <v>460004199504290016</v>
          </cell>
        </row>
        <row r="417">
          <cell r="B417" t="str">
            <v>460033199208134846</v>
          </cell>
        </row>
        <row r="418">
          <cell r="B418" t="str">
            <v>460004199302180222</v>
          </cell>
        </row>
        <row r="419">
          <cell r="B419" t="str">
            <v>46000319910811142X</v>
          </cell>
        </row>
        <row r="420">
          <cell r="B420" t="str">
            <v>460004199612176421</v>
          </cell>
        </row>
        <row r="421">
          <cell r="B421" t="str">
            <v>460104198908250011</v>
          </cell>
        </row>
        <row r="422">
          <cell r="B422" t="str">
            <v>46000419920831006X</v>
          </cell>
        </row>
        <row r="423">
          <cell r="B423" t="str">
            <v>460004199308210023</v>
          </cell>
        </row>
        <row r="424">
          <cell r="B424" t="str">
            <v>460035199010250043</v>
          </cell>
        </row>
        <row r="425">
          <cell r="B425" t="str">
            <v>460033199308262087</v>
          </cell>
        </row>
        <row r="426">
          <cell r="B426" t="str">
            <v>460004199409121214</v>
          </cell>
        </row>
        <row r="427">
          <cell r="B427" t="str">
            <v>460004199707064422</v>
          </cell>
        </row>
        <row r="428">
          <cell r="B428" t="str">
            <v>460028199404050825</v>
          </cell>
        </row>
        <row r="429">
          <cell r="B429" t="str">
            <v>410104198601070025</v>
          </cell>
        </row>
        <row r="430">
          <cell r="B430" t="str">
            <v>150402199610150320</v>
          </cell>
        </row>
        <row r="431">
          <cell r="B431" t="str">
            <v>460104199702130932</v>
          </cell>
        </row>
        <row r="432">
          <cell r="B432" t="str">
            <v>460004199402164422</v>
          </cell>
        </row>
        <row r="433">
          <cell r="B433" t="str">
            <v>460033199510023944</v>
          </cell>
        </row>
        <row r="434">
          <cell r="B434" t="str">
            <v>362321198802168912</v>
          </cell>
        </row>
        <row r="435">
          <cell r="B435" t="str">
            <v>46002519950530002X</v>
          </cell>
        </row>
        <row r="436">
          <cell r="B436" t="str">
            <v>460103199609090925</v>
          </cell>
        </row>
        <row r="437">
          <cell r="B437" t="str">
            <v>411321198910261544</v>
          </cell>
        </row>
        <row r="438">
          <cell r="B438" t="str">
            <v>460022198911016629</v>
          </cell>
        </row>
        <row r="439">
          <cell r="B439" t="str">
            <v>460103199010110328</v>
          </cell>
        </row>
        <row r="440">
          <cell r="B440" t="str">
            <v>460003198901010427</v>
          </cell>
        </row>
        <row r="441">
          <cell r="B441" t="str">
            <v>460021198710222120</v>
          </cell>
        </row>
        <row r="442">
          <cell r="B442" t="str">
            <v>460102199701112123</v>
          </cell>
        </row>
        <row r="443">
          <cell r="B443" t="str">
            <v>350181199302011763</v>
          </cell>
        </row>
        <row r="444">
          <cell r="B444" t="str">
            <v>460028199210108013</v>
          </cell>
        </row>
        <row r="445">
          <cell r="B445" t="str">
            <v>422826199302282014</v>
          </cell>
        </row>
        <row r="446">
          <cell r="B446" t="str">
            <v>460033199812040061</v>
          </cell>
        </row>
        <row r="447">
          <cell r="B447" t="str">
            <v>460027199610102968</v>
          </cell>
        </row>
        <row r="448">
          <cell r="B448" t="str">
            <v>430406199108030510</v>
          </cell>
        </row>
        <row r="449">
          <cell r="B449" t="str">
            <v>460033199402173224</v>
          </cell>
        </row>
        <row r="450">
          <cell r="B450" t="str">
            <v>460006199403100044</v>
          </cell>
        </row>
        <row r="451">
          <cell r="B451" t="str">
            <v>41282819930202258X</v>
          </cell>
        </row>
        <row r="452">
          <cell r="B452" t="str">
            <v>460007199307150021</v>
          </cell>
        </row>
        <row r="453">
          <cell r="B453" t="str">
            <v>430521198804084963</v>
          </cell>
        </row>
        <row r="454">
          <cell r="B454" t="str">
            <v>411402199202296421</v>
          </cell>
        </row>
        <row r="455">
          <cell r="B455" t="str">
            <v>460007199301155366</v>
          </cell>
        </row>
        <row r="456">
          <cell r="B456" t="str">
            <v>460004199605065264</v>
          </cell>
        </row>
        <row r="457">
          <cell r="B457" t="str">
            <v>460006199207162723</v>
          </cell>
        </row>
        <row r="458">
          <cell r="B458" t="str">
            <v>460103199201241240</v>
          </cell>
        </row>
        <row r="459">
          <cell r="B459" t="str">
            <v>460002198909230321</v>
          </cell>
        </row>
        <row r="460">
          <cell r="B460" t="str">
            <v>460103199512100023</v>
          </cell>
        </row>
        <row r="461">
          <cell r="B461" t="str">
            <v>460007199306048025</v>
          </cell>
        </row>
        <row r="462">
          <cell r="B462" t="str">
            <v>130129199102031624</v>
          </cell>
        </row>
        <row r="463">
          <cell r="B463" t="str">
            <v>460200199504171661</v>
          </cell>
        </row>
        <row r="464">
          <cell r="B464" t="str">
            <v>460007199008055817</v>
          </cell>
        </row>
        <row r="465">
          <cell r="B465" t="str">
            <v>460003199702102884</v>
          </cell>
        </row>
        <row r="466">
          <cell r="B466" t="str">
            <v>460001199204070725</v>
          </cell>
        </row>
        <row r="467">
          <cell r="B467" t="str">
            <v>460006199708130025</v>
          </cell>
        </row>
        <row r="468">
          <cell r="B468" t="str">
            <v>460004198902132414</v>
          </cell>
        </row>
        <row r="469">
          <cell r="B469" t="str">
            <v>460103199608160020</v>
          </cell>
        </row>
        <row r="470">
          <cell r="B470" t="str">
            <v>460021199607244422</v>
          </cell>
        </row>
        <row r="471">
          <cell r="B471" t="str">
            <v>460103199403021529</v>
          </cell>
        </row>
        <row r="472">
          <cell r="B472" t="str">
            <v>460104199612300328</v>
          </cell>
        </row>
        <row r="473">
          <cell r="B473" t="str">
            <v>460036199107294815</v>
          </cell>
        </row>
        <row r="474">
          <cell r="B474" t="str">
            <v>460007199607144360</v>
          </cell>
        </row>
        <row r="475">
          <cell r="B475" t="str">
            <v>46010319920601301X</v>
          </cell>
        </row>
        <row r="476">
          <cell r="B476" t="str">
            <v>460102199206230018</v>
          </cell>
        </row>
        <row r="477">
          <cell r="B477" t="str">
            <v>460027199703237626</v>
          </cell>
        </row>
        <row r="478">
          <cell r="B478" t="str">
            <v>460022199410023243</v>
          </cell>
        </row>
        <row r="479">
          <cell r="B479" t="str">
            <v>460104199405161222</v>
          </cell>
        </row>
        <row r="480">
          <cell r="B480" t="str">
            <v>460022199508155826</v>
          </cell>
        </row>
        <row r="481">
          <cell r="B481" t="str">
            <v>142603199012163022</v>
          </cell>
        </row>
        <row r="482">
          <cell r="B482" t="str">
            <v>460034199210025549</v>
          </cell>
        </row>
        <row r="483">
          <cell r="B483" t="str">
            <v>460027199610242928</v>
          </cell>
        </row>
        <row r="484">
          <cell r="B484" t="str">
            <v>460025199510140024</v>
          </cell>
        </row>
        <row r="485">
          <cell r="B485" t="str">
            <v>420626198602010064</v>
          </cell>
        </row>
        <row r="486">
          <cell r="B486" t="str">
            <v>431126199003293293</v>
          </cell>
        </row>
        <row r="487">
          <cell r="B487" t="str">
            <v>511323199211041922</v>
          </cell>
        </row>
        <row r="488">
          <cell r="B488" t="str">
            <v>460032199207097653</v>
          </cell>
        </row>
        <row r="489">
          <cell r="B489" t="str">
            <v>411081199409149027</v>
          </cell>
        </row>
        <row r="490">
          <cell r="B490" t="str">
            <v>460003199710254415</v>
          </cell>
        </row>
        <row r="491">
          <cell r="B491" t="str">
            <v>460103199606120041</v>
          </cell>
        </row>
        <row r="492">
          <cell r="B492" t="str">
            <v>460006199605174818</v>
          </cell>
        </row>
        <row r="493">
          <cell r="B493" t="str">
            <v>450521198812251139</v>
          </cell>
        </row>
        <row r="494">
          <cell r="B494" t="str">
            <v>469021199511194211</v>
          </cell>
        </row>
        <row r="495">
          <cell r="B495" t="str">
            <v>460027199408185915</v>
          </cell>
        </row>
        <row r="496">
          <cell r="B496" t="str">
            <v>469024199507210425</v>
          </cell>
        </row>
        <row r="497">
          <cell r="B497" t="str">
            <v>350526199103083534</v>
          </cell>
        </row>
        <row r="498">
          <cell r="B498" t="str">
            <v>460005199508234130</v>
          </cell>
        </row>
        <row r="499">
          <cell r="B499" t="str">
            <v>460027199011254425</v>
          </cell>
        </row>
        <row r="500">
          <cell r="B500" t="str">
            <v>460028199204290015</v>
          </cell>
        </row>
        <row r="501">
          <cell r="B501" t="str">
            <v>460022199302024329</v>
          </cell>
        </row>
        <row r="502">
          <cell r="B502" t="str">
            <v>411528199311247126</v>
          </cell>
        </row>
        <row r="503">
          <cell r="B503" t="str">
            <v>460004199109225249</v>
          </cell>
        </row>
        <row r="504">
          <cell r="B504" t="str">
            <v>460200199703125342</v>
          </cell>
        </row>
        <row r="505">
          <cell r="B505" t="str">
            <v>460007199504205407</v>
          </cell>
        </row>
        <row r="506">
          <cell r="B506" t="str">
            <v>460027199507135921</v>
          </cell>
        </row>
        <row r="507">
          <cell r="B507" t="str">
            <v>232126199606040942</v>
          </cell>
        </row>
        <row r="508">
          <cell r="B508" t="str">
            <v>460004199505204028</v>
          </cell>
        </row>
        <row r="509">
          <cell r="B509" t="str">
            <v>460002199712181524</v>
          </cell>
        </row>
        <row r="510">
          <cell r="B510" t="str">
            <v>460104199502100042</v>
          </cell>
        </row>
        <row r="511">
          <cell r="B511" t="str">
            <v>460102199202032727</v>
          </cell>
        </row>
        <row r="512">
          <cell r="B512" t="str">
            <v>460104199206150985</v>
          </cell>
        </row>
        <row r="513">
          <cell r="B513" t="str">
            <v>460103199204200321</v>
          </cell>
        </row>
        <row r="514">
          <cell r="B514" t="str">
            <v>460035199403120020</v>
          </cell>
        </row>
        <row r="515">
          <cell r="B515" t="str">
            <v>460006198902015624</v>
          </cell>
        </row>
        <row r="516">
          <cell r="B516" t="str">
            <v>460027199505184121</v>
          </cell>
        </row>
        <row r="517">
          <cell r="B517" t="str">
            <v>41132519900809418X</v>
          </cell>
        </row>
        <row r="518">
          <cell r="B518" t="str">
            <v>460027198705294718</v>
          </cell>
        </row>
        <row r="519">
          <cell r="B519" t="str">
            <v>469027199511137485</v>
          </cell>
        </row>
        <row r="520">
          <cell r="B520" t="str">
            <v>460004199608021240</v>
          </cell>
        </row>
        <row r="521">
          <cell r="B521" t="str">
            <v>230303198905225429</v>
          </cell>
        </row>
        <row r="522">
          <cell r="B522" t="str">
            <v>460006199605164820</v>
          </cell>
        </row>
        <row r="523">
          <cell r="B523" t="str">
            <v>460031199112135630</v>
          </cell>
        </row>
        <row r="524">
          <cell r="B524" t="str">
            <v>460025199511190023</v>
          </cell>
        </row>
        <row r="525">
          <cell r="B525" t="str">
            <v>460027199208117045</v>
          </cell>
        </row>
        <row r="526">
          <cell r="B526" t="str">
            <v>51092219900627380X</v>
          </cell>
        </row>
        <row r="527">
          <cell r="B527" t="str">
            <v>460007199312017620</v>
          </cell>
        </row>
        <row r="528">
          <cell r="B528" t="str">
            <v>460033198903260014</v>
          </cell>
        </row>
        <row r="529">
          <cell r="B529" t="str">
            <v>460006199410052933</v>
          </cell>
        </row>
        <row r="530">
          <cell r="B530" t="str">
            <v>130123198810227545</v>
          </cell>
        </row>
        <row r="531">
          <cell r="B531" t="str">
            <v>460004199311110023</v>
          </cell>
        </row>
        <row r="532">
          <cell r="B532" t="str">
            <v>460102199406290066</v>
          </cell>
        </row>
        <row r="533">
          <cell r="B533" t="str">
            <v>441422198906102361</v>
          </cell>
        </row>
        <row r="534">
          <cell r="B534" t="str">
            <v>460102198810301228</v>
          </cell>
        </row>
        <row r="535">
          <cell r="B535" t="str">
            <v>460003199705254250</v>
          </cell>
        </row>
        <row r="536">
          <cell r="B536" t="str">
            <v>469027199808083932</v>
          </cell>
        </row>
        <row r="537">
          <cell r="B537" t="str">
            <v>43052419900627482X</v>
          </cell>
        </row>
        <row r="538">
          <cell r="B538" t="str">
            <v>460022199604071024</v>
          </cell>
        </row>
        <row r="539">
          <cell r="B539" t="str">
            <v>46000419880807502X</v>
          </cell>
        </row>
        <row r="540">
          <cell r="B540" t="str">
            <v>460003199208251817</v>
          </cell>
        </row>
        <row r="541">
          <cell r="B541" t="str">
            <v>460022199607290521</v>
          </cell>
        </row>
        <row r="542">
          <cell r="B542" t="str">
            <v>46002219911207582X</v>
          </cell>
        </row>
        <row r="543">
          <cell r="B543" t="str">
            <v>460103199709211229</v>
          </cell>
        </row>
        <row r="544">
          <cell r="B544" t="str">
            <v>46010419870121032X</v>
          </cell>
        </row>
        <row r="545">
          <cell r="B545" t="str">
            <v>460030198905071824</v>
          </cell>
        </row>
        <row r="546">
          <cell r="B546" t="str">
            <v>421087198609123222</v>
          </cell>
        </row>
        <row r="547">
          <cell r="B547" t="str">
            <v>46000519951109452X</v>
          </cell>
        </row>
        <row r="548">
          <cell r="B548" t="str">
            <v>460006199206281624</v>
          </cell>
        </row>
        <row r="549">
          <cell r="B549" t="str">
            <v>460028199503272810</v>
          </cell>
        </row>
        <row r="550">
          <cell r="B550" t="str">
            <v>522730198906101227</v>
          </cell>
        </row>
        <row r="551">
          <cell r="B551" t="str">
            <v>460003199301054260</v>
          </cell>
        </row>
        <row r="552">
          <cell r="B552" t="str">
            <v>460027199504188227</v>
          </cell>
        </row>
        <row r="553">
          <cell r="B553" t="str">
            <v>460006199409212020</v>
          </cell>
        </row>
        <row r="554">
          <cell r="B554" t="str">
            <v>460004199208174010</v>
          </cell>
        </row>
        <row r="555">
          <cell r="B555" t="str">
            <v>460103199803171227</v>
          </cell>
        </row>
        <row r="556">
          <cell r="B556" t="str">
            <v>460025199512020923</v>
          </cell>
        </row>
        <row r="557">
          <cell r="B557" t="str">
            <v>370685199207096240</v>
          </cell>
        </row>
        <row r="558">
          <cell r="B558" t="str">
            <v>460027198909170020</v>
          </cell>
        </row>
        <row r="559">
          <cell r="B559" t="str">
            <v>46000419921208021X</v>
          </cell>
        </row>
        <row r="560">
          <cell r="B560" t="str">
            <v>46002719950809763X</v>
          </cell>
        </row>
        <row r="561">
          <cell r="B561" t="str">
            <v>460005199703064528</v>
          </cell>
        </row>
        <row r="562">
          <cell r="B562" t="str">
            <v>230404199310190024</v>
          </cell>
        </row>
        <row r="563">
          <cell r="B563" t="str">
            <v>460003199301270422</v>
          </cell>
        </row>
        <row r="564">
          <cell r="B564" t="str">
            <v>460021199511214421</v>
          </cell>
        </row>
        <row r="565">
          <cell r="B565" t="str">
            <v>460003199508082365</v>
          </cell>
        </row>
        <row r="566">
          <cell r="B566" t="str">
            <v>460104199702221228</v>
          </cell>
        </row>
        <row r="567">
          <cell r="B567" t="str">
            <v>460004199505010223</v>
          </cell>
        </row>
        <row r="568">
          <cell r="B568" t="str">
            <v>460003199201126634</v>
          </cell>
        </row>
        <row r="569">
          <cell r="B569" t="str">
            <v>460004199505040019</v>
          </cell>
        </row>
        <row r="570">
          <cell r="B570" t="str">
            <v>460103199508300620</v>
          </cell>
        </row>
        <row r="571">
          <cell r="B571" t="str">
            <v>460004199304300021</v>
          </cell>
        </row>
        <row r="572">
          <cell r="B572" t="str">
            <v>460102199612231825</v>
          </cell>
        </row>
        <row r="573">
          <cell r="B573" t="str">
            <v>460028199606196830</v>
          </cell>
        </row>
        <row r="574">
          <cell r="B574" t="str">
            <v>460103199512020023</v>
          </cell>
        </row>
        <row r="575">
          <cell r="B575" t="str">
            <v>220322199507150021</v>
          </cell>
        </row>
        <row r="576">
          <cell r="B576" t="str">
            <v>411526198905051019</v>
          </cell>
        </row>
        <row r="577">
          <cell r="B577" t="str">
            <v>460200199503304709</v>
          </cell>
        </row>
        <row r="578">
          <cell r="B578" t="str">
            <v>460025199308022120</v>
          </cell>
        </row>
        <row r="579">
          <cell r="B579" t="str">
            <v>460022199205273913</v>
          </cell>
        </row>
        <row r="580">
          <cell r="B580" t="str">
            <v>370783198502246529</v>
          </cell>
        </row>
        <row r="581">
          <cell r="B581" t="str">
            <v>460027199606272024</v>
          </cell>
        </row>
        <row r="582">
          <cell r="B582" t="str">
            <v>460006199111027842</v>
          </cell>
        </row>
        <row r="583">
          <cell r="B583" t="str">
            <v>460004199206050022</v>
          </cell>
        </row>
        <row r="584">
          <cell r="B584" t="str">
            <v>460022198908161227</v>
          </cell>
        </row>
        <row r="585">
          <cell r="B585" t="str">
            <v>460200198912043365</v>
          </cell>
        </row>
        <row r="586">
          <cell r="B586" t="str">
            <v>460004199608050105</v>
          </cell>
        </row>
        <row r="587">
          <cell r="B587" t="str">
            <v>500234199011231300</v>
          </cell>
        </row>
        <row r="588">
          <cell r="B588" t="str">
            <v>460028199408097217</v>
          </cell>
        </row>
        <row r="589">
          <cell r="B589" t="str">
            <v>460003199011200020</v>
          </cell>
        </row>
        <row r="590">
          <cell r="B590" t="str">
            <v>460003199511292224</v>
          </cell>
        </row>
        <row r="591">
          <cell r="B591" t="str">
            <v>460006199503044027</v>
          </cell>
        </row>
        <row r="592">
          <cell r="B592" t="str">
            <v>460006199604143729</v>
          </cell>
        </row>
        <row r="593">
          <cell r="B593" t="str">
            <v>460003198811102037</v>
          </cell>
        </row>
        <row r="594">
          <cell r="B594" t="str">
            <v>441781199201261419</v>
          </cell>
        </row>
        <row r="595">
          <cell r="B595" t="str">
            <v>460007198912107246</v>
          </cell>
        </row>
        <row r="596">
          <cell r="B596" t="str">
            <v>460025199503120623</v>
          </cell>
        </row>
        <row r="597">
          <cell r="B597" t="str">
            <v>500240198811130025</v>
          </cell>
        </row>
        <row r="598">
          <cell r="B598" t="str">
            <v>460022199210173028</v>
          </cell>
        </row>
        <row r="599">
          <cell r="B599" t="str">
            <v>460103199303110081</v>
          </cell>
        </row>
        <row r="600">
          <cell r="B600" t="str">
            <v>46900319940520791X</v>
          </cell>
        </row>
        <row r="601">
          <cell r="B601" t="str">
            <v>612321199511171122</v>
          </cell>
        </row>
        <row r="602">
          <cell r="B602" t="str">
            <v>469023199604016222</v>
          </cell>
        </row>
        <row r="603">
          <cell r="B603" t="str">
            <v>460026199110230625</v>
          </cell>
        </row>
        <row r="604">
          <cell r="B604" t="str">
            <v>460026199305060021</v>
          </cell>
        </row>
        <row r="605">
          <cell r="B605" t="str">
            <v>460200199108075520</v>
          </cell>
        </row>
        <row r="606">
          <cell r="B606" t="str">
            <v>421127199105051513</v>
          </cell>
        </row>
        <row r="607">
          <cell r="B607" t="str">
            <v>46000619930508233X</v>
          </cell>
        </row>
        <row r="608">
          <cell r="B608" t="str">
            <v>460036199803110426</v>
          </cell>
        </row>
        <row r="609">
          <cell r="B609" t="str">
            <v>460031199704075221</v>
          </cell>
        </row>
        <row r="610">
          <cell r="B610" t="str">
            <v>460006199210078119</v>
          </cell>
        </row>
        <row r="611">
          <cell r="B611" t="str">
            <v>460003199604045222</v>
          </cell>
        </row>
        <row r="612">
          <cell r="B612" t="str">
            <v>460002199012304626</v>
          </cell>
        </row>
        <row r="613">
          <cell r="B613" t="str">
            <v>460103198808130040</v>
          </cell>
        </row>
        <row r="614">
          <cell r="B614" t="str">
            <v>460004199208130229</v>
          </cell>
        </row>
        <row r="615">
          <cell r="B615" t="str">
            <v>460007198906210028</v>
          </cell>
        </row>
        <row r="616">
          <cell r="B616" t="str">
            <v>460006199106131653</v>
          </cell>
        </row>
        <row r="617">
          <cell r="B617" t="str">
            <v>46000419880103521X</v>
          </cell>
        </row>
        <row r="618">
          <cell r="B618" t="str">
            <v>460004199709102453</v>
          </cell>
        </row>
        <row r="619">
          <cell r="B619" t="str">
            <v>460103199903051847</v>
          </cell>
        </row>
        <row r="620">
          <cell r="B620" t="str">
            <v>460103199307021529</v>
          </cell>
        </row>
        <row r="621">
          <cell r="B621" t="str">
            <v>460031199704164822</v>
          </cell>
        </row>
        <row r="622">
          <cell r="B622" t="str">
            <v>460003199601116638</v>
          </cell>
        </row>
        <row r="623">
          <cell r="B623" t="str">
            <v>452701198812222749</v>
          </cell>
        </row>
        <row r="624">
          <cell r="B624" t="str">
            <v>460025199203073933</v>
          </cell>
        </row>
        <row r="625">
          <cell r="B625" t="str">
            <v>460004199411020842</v>
          </cell>
        </row>
        <row r="626">
          <cell r="B626" t="str">
            <v>452730199703205647</v>
          </cell>
        </row>
        <row r="627">
          <cell r="B627" t="str">
            <v>460027199009014422</v>
          </cell>
        </row>
        <row r="628">
          <cell r="B628" t="str">
            <v>460103199610061822</v>
          </cell>
        </row>
        <row r="629">
          <cell r="B629" t="str">
            <v>230302199211065326</v>
          </cell>
        </row>
        <row r="630">
          <cell r="B630" t="str">
            <v>460003199107120826</v>
          </cell>
        </row>
        <row r="631">
          <cell r="B631" t="str">
            <v>230622198706146176</v>
          </cell>
        </row>
        <row r="632">
          <cell r="B632" t="str">
            <v>460025199711290328</v>
          </cell>
        </row>
        <row r="633">
          <cell r="B633" t="str">
            <v>460001199512270710</v>
          </cell>
        </row>
        <row r="634">
          <cell r="B634" t="str">
            <v>460006199603294023</v>
          </cell>
        </row>
        <row r="635">
          <cell r="B635" t="str">
            <v>460006198912262725</v>
          </cell>
        </row>
        <row r="636">
          <cell r="B636" t="str">
            <v>460030198912010026</v>
          </cell>
        </row>
        <row r="637">
          <cell r="B637" t="str">
            <v>220581198710120596</v>
          </cell>
        </row>
        <row r="638">
          <cell r="B638" t="str">
            <v>460006199310031625</v>
          </cell>
        </row>
        <row r="639">
          <cell r="B639" t="str">
            <v>460103199508141842</v>
          </cell>
        </row>
        <row r="640">
          <cell r="B640" t="str">
            <v>46010219970415242X</v>
          </cell>
        </row>
        <row r="641">
          <cell r="B641" t="str">
            <v>460022199204163026</v>
          </cell>
        </row>
        <row r="642">
          <cell r="B642" t="str">
            <v>460005199302014845</v>
          </cell>
        </row>
        <row r="643">
          <cell r="B643" t="str">
            <v>460006199104300417</v>
          </cell>
        </row>
        <row r="644">
          <cell r="B644" t="str">
            <v>460031199202095265</v>
          </cell>
        </row>
        <row r="645">
          <cell r="B645" t="str">
            <v>460030198807250028</v>
          </cell>
        </row>
        <row r="646">
          <cell r="B646" t="str">
            <v>469007199507065364</v>
          </cell>
        </row>
        <row r="647">
          <cell r="B647" t="str">
            <v>460003198612252657</v>
          </cell>
        </row>
        <row r="648">
          <cell r="B648" t="str">
            <v>46000319940702203X</v>
          </cell>
        </row>
        <row r="649">
          <cell r="B649" t="str">
            <v>460102199412272729</v>
          </cell>
        </row>
        <row r="650">
          <cell r="B650" t="str">
            <v>650106199701190018</v>
          </cell>
        </row>
        <row r="651">
          <cell r="B651" t="str">
            <v>460004199109106450</v>
          </cell>
        </row>
        <row r="652">
          <cell r="B652" t="str">
            <v>469005199503012529</v>
          </cell>
        </row>
        <row r="653">
          <cell r="B653" t="str">
            <v>460007199508180446</v>
          </cell>
        </row>
        <row r="654">
          <cell r="B654" t="str">
            <v>440882199301150688</v>
          </cell>
        </row>
        <row r="655">
          <cell r="B655" t="str">
            <v>642224199705011820</v>
          </cell>
        </row>
        <row r="656">
          <cell r="B656" t="str">
            <v>460006199908260422</v>
          </cell>
        </row>
        <row r="657">
          <cell r="B657" t="str">
            <v>460022199208262347</v>
          </cell>
        </row>
        <row r="658">
          <cell r="B658" t="str">
            <v>460007199407065780</v>
          </cell>
        </row>
        <row r="659">
          <cell r="B659" t="str">
            <v>152201199301281524</v>
          </cell>
        </row>
        <row r="660">
          <cell r="B660" t="str">
            <v>460002199608134621</v>
          </cell>
        </row>
        <row r="661">
          <cell r="B661" t="str">
            <v>460102199408070948</v>
          </cell>
        </row>
        <row r="662">
          <cell r="B662" t="str">
            <v>460005199505250522</v>
          </cell>
        </row>
        <row r="663">
          <cell r="B663" t="str">
            <v>460004199412273446</v>
          </cell>
        </row>
        <row r="664">
          <cell r="B664" t="str">
            <v>469002199507317523</v>
          </cell>
        </row>
        <row r="665">
          <cell r="B665" t="str">
            <v>431223199007161024</v>
          </cell>
        </row>
        <row r="666">
          <cell r="B666" t="str">
            <v>460005199705041223</v>
          </cell>
        </row>
        <row r="667">
          <cell r="B667" t="str">
            <v>460103198711040081</v>
          </cell>
        </row>
        <row r="668">
          <cell r="B668" t="str">
            <v>445121198510253922</v>
          </cell>
        </row>
        <row r="669">
          <cell r="B669" t="str">
            <v>469003199612296716</v>
          </cell>
        </row>
        <row r="670">
          <cell r="B670" t="str">
            <v>460022199305107023</v>
          </cell>
        </row>
        <row r="671">
          <cell r="B671" t="str">
            <v>460200199104072082</v>
          </cell>
        </row>
        <row r="672">
          <cell r="B672" t="str">
            <v>460030199602150925</v>
          </cell>
        </row>
        <row r="673">
          <cell r="B673" t="str">
            <v>420114198601285223</v>
          </cell>
        </row>
        <row r="674">
          <cell r="B674" t="str">
            <v>460034199408170426</v>
          </cell>
        </row>
        <row r="675">
          <cell r="B675" t="str">
            <v>433130199505280042</v>
          </cell>
        </row>
        <row r="676">
          <cell r="B676" t="str">
            <v>460025199512170614</v>
          </cell>
        </row>
        <row r="677">
          <cell r="B677" t="str">
            <v>142433199102100057</v>
          </cell>
        </row>
        <row r="678">
          <cell r="B678" t="str">
            <v>460004199506101469</v>
          </cell>
        </row>
        <row r="679">
          <cell r="B679" t="str">
            <v>622301199106270019</v>
          </cell>
        </row>
        <row r="680">
          <cell r="B680" t="str">
            <v>46002719950715062X</v>
          </cell>
        </row>
        <row r="681">
          <cell r="B681" t="str">
            <v>421181199104222315</v>
          </cell>
        </row>
        <row r="682">
          <cell r="B682" t="str">
            <v>522201199702189824</v>
          </cell>
        </row>
        <row r="683">
          <cell r="B683" t="str">
            <v>460025199403121223</v>
          </cell>
        </row>
        <row r="684">
          <cell r="B684" t="str">
            <v>460027199007028214</v>
          </cell>
        </row>
        <row r="685">
          <cell r="B685" t="str">
            <v>460028199401270427</v>
          </cell>
        </row>
        <row r="686">
          <cell r="B686" t="str">
            <v>460004199606275626</v>
          </cell>
        </row>
        <row r="687">
          <cell r="B687" t="str">
            <v>460103198704281821</v>
          </cell>
        </row>
        <row r="688">
          <cell r="B688" t="str">
            <v>460026199112220922</v>
          </cell>
        </row>
        <row r="689">
          <cell r="B689" t="str">
            <v>460004199508210220</v>
          </cell>
        </row>
        <row r="690">
          <cell r="B690" t="str">
            <v>460003199612103840</v>
          </cell>
        </row>
        <row r="691">
          <cell r="B691" t="str">
            <v>360722199001052144</v>
          </cell>
        </row>
        <row r="692">
          <cell r="B692" t="str">
            <v>460004199310300861</v>
          </cell>
        </row>
        <row r="693">
          <cell r="B693" t="str">
            <v>46010319930623301X</v>
          </cell>
        </row>
        <row r="694">
          <cell r="B694" t="str">
            <v>460027199312290040</v>
          </cell>
        </row>
        <row r="695">
          <cell r="B695" t="str">
            <v>46000319930122563X</v>
          </cell>
        </row>
        <row r="696">
          <cell r="B696" t="str">
            <v>460103199008250620</v>
          </cell>
        </row>
        <row r="697">
          <cell r="B697" t="str">
            <v>460107199709072623</v>
          </cell>
        </row>
        <row r="698">
          <cell r="B698" t="str">
            <v>460031199805190827</v>
          </cell>
        </row>
        <row r="699">
          <cell r="B699" t="str">
            <v>620104199509020037</v>
          </cell>
        </row>
        <row r="700">
          <cell r="B700" t="str">
            <v>460028199612046863</v>
          </cell>
        </row>
        <row r="701">
          <cell r="B701" t="str">
            <v>460103199501310025</v>
          </cell>
        </row>
        <row r="702">
          <cell r="B702" t="str">
            <v>460103198908230348</v>
          </cell>
        </row>
        <row r="703">
          <cell r="B703" t="str">
            <v>460004199410090216</v>
          </cell>
        </row>
        <row r="704">
          <cell r="B704" t="str">
            <v>460103199202093024</v>
          </cell>
        </row>
        <row r="705">
          <cell r="B705" t="str">
            <v>220102198912112220</v>
          </cell>
        </row>
        <row r="706">
          <cell r="B706" t="str">
            <v>460104199209141515</v>
          </cell>
        </row>
        <row r="707">
          <cell r="B707" t="str">
            <v>460007199804146824</v>
          </cell>
        </row>
        <row r="708">
          <cell r="B708" t="str">
            <v>460103199810010341</v>
          </cell>
        </row>
        <row r="709">
          <cell r="B709" t="str">
            <v>460102198609011245</v>
          </cell>
        </row>
        <row r="710">
          <cell r="B710" t="str">
            <v>460026199205172763</v>
          </cell>
        </row>
        <row r="711">
          <cell r="B711" t="str">
            <v>513022199008200202</v>
          </cell>
        </row>
        <row r="712">
          <cell r="B712" t="str">
            <v>460102199807051525</v>
          </cell>
        </row>
        <row r="713">
          <cell r="B713" t="str">
            <v>460033199105293588</v>
          </cell>
        </row>
        <row r="714">
          <cell r="B714" t="str">
            <v>460006199210134811</v>
          </cell>
        </row>
        <row r="715">
          <cell r="B715" t="str">
            <v>460026199309093912</v>
          </cell>
        </row>
        <row r="716">
          <cell r="B716" t="str">
            <v>460102199410042129</v>
          </cell>
        </row>
        <row r="717">
          <cell r="B717" t="str">
            <v>421022198705110028</v>
          </cell>
        </row>
        <row r="718">
          <cell r="B718" t="str">
            <v>460032199206126213</v>
          </cell>
        </row>
        <row r="719">
          <cell r="B719" t="str">
            <v>46003519970209001X</v>
          </cell>
        </row>
        <row r="720">
          <cell r="B720" t="str">
            <v>152101199405141520</v>
          </cell>
        </row>
        <row r="721">
          <cell r="B721" t="str">
            <v>41078119880403082X</v>
          </cell>
        </row>
        <row r="722">
          <cell r="B722" t="str">
            <v>460027199702034122</v>
          </cell>
        </row>
        <row r="723">
          <cell r="B723" t="str">
            <v>533022199703192420</v>
          </cell>
        </row>
        <row r="724">
          <cell r="B724" t="str">
            <v>530425199610161367</v>
          </cell>
        </row>
        <row r="725">
          <cell r="B725" t="str">
            <v>440582199508137222</v>
          </cell>
        </row>
        <row r="726">
          <cell r="B726" t="str">
            <v>431026199307250027</v>
          </cell>
        </row>
        <row r="727">
          <cell r="B727" t="str">
            <v>430723199509070049</v>
          </cell>
        </row>
        <row r="728">
          <cell r="B728" t="str">
            <v>460007199604137229</v>
          </cell>
        </row>
        <row r="729">
          <cell r="B729" t="str">
            <v>460028199404087214</v>
          </cell>
        </row>
        <row r="730">
          <cell r="B730" t="str">
            <v>460102199511183625</v>
          </cell>
        </row>
        <row r="731">
          <cell r="B731" t="str">
            <v>460003199207183453</v>
          </cell>
        </row>
        <row r="732">
          <cell r="B732" t="str">
            <v>460025199612194525</v>
          </cell>
        </row>
        <row r="733">
          <cell r="B733" t="str">
            <v>460003199706092687</v>
          </cell>
        </row>
        <row r="734">
          <cell r="B734" t="str">
            <v>460033199909053248</v>
          </cell>
        </row>
        <row r="735">
          <cell r="B735" t="str">
            <v>460102199403160012</v>
          </cell>
        </row>
        <row r="736">
          <cell r="B736" t="str">
            <v>460004199309054042</v>
          </cell>
        </row>
        <row r="737">
          <cell r="B737" t="str">
            <v>460004198904226019</v>
          </cell>
        </row>
        <row r="738">
          <cell r="B738" t="str">
            <v>460004199407070038</v>
          </cell>
        </row>
        <row r="739">
          <cell r="B739" t="str">
            <v>460002199102191522</v>
          </cell>
        </row>
        <row r="740">
          <cell r="B740" t="str">
            <v>140411199512230428</v>
          </cell>
        </row>
        <row r="741">
          <cell r="B741" t="str">
            <v>460103199603030016</v>
          </cell>
        </row>
        <row r="742">
          <cell r="B742" t="str">
            <v>46000319920914022X</v>
          </cell>
        </row>
        <row r="743">
          <cell r="B743" t="str">
            <v>340223199603084624</v>
          </cell>
        </row>
        <row r="744">
          <cell r="B744" t="str">
            <v>140525199211241223</v>
          </cell>
        </row>
        <row r="745">
          <cell r="B745" t="str">
            <v>460006199801100429</v>
          </cell>
        </row>
        <row r="746">
          <cell r="B746" t="str">
            <v>460004199401054061</v>
          </cell>
        </row>
        <row r="747">
          <cell r="B747" t="str">
            <v>342225199004287459</v>
          </cell>
        </row>
        <row r="748">
          <cell r="B748" t="str">
            <v>513001199412150022</v>
          </cell>
        </row>
        <row r="749">
          <cell r="B749" t="str">
            <v>460006199602270644</v>
          </cell>
        </row>
        <row r="750">
          <cell r="B750" t="str">
            <v>460027199502274711</v>
          </cell>
        </row>
        <row r="751">
          <cell r="B751" t="str">
            <v>460006199512038710</v>
          </cell>
        </row>
        <row r="752">
          <cell r="B752" t="str">
            <v>460033199307233284</v>
          </cell>
        </row>
        <row r="753">
          <cell r="B753" t="str">
            <v>460034199612093616</v>
          </cell>
        </row>
        <row r="754">
          <cell r="B754" t="str">
            <v>460006199507165942</v>
          </cell>
        </row>
        <row r="755">
          <cell r="B755" t="str">
            <v>460028198909180065</v>
          </cell>
        </row>
        <row r="756">
          <cell r="B756" t="str">
            <v>460200199302174434</v>
          </cell>
        </row>
        <row r="757">
          <cell r="B757" t="str">
            <v>460004199211090846</v>
          </cell>
        </row>
        <row r="758">
          <cell r="B758" t="str">
            <v>460003199409164648</v>
          </cell>
        </row>
        <row r="759">
          <cell r="B759" t="str">
            <v>460007199507056865</v>
          </cell>
        </row>
        <row r="760">
          <cell r="B760" t="str">
            <v>460033199312093220</v>
          </cell>
        </row>
        <row r="761">
          <cell r="B761" t="str">
            <v>460103199403210020</v>
          </cell>
        </row>
        <row r="762">
          <cell r="B762" t="str">
            <v>460036199409131819</v>
          </cell>
        </row>
        <row r="763">
          <cell r="B763" t="str">
            <v>460003199006267415</v>
          </cell>
        </row>
        <row r="764">
          <cell r="B764" t="str">
            <v>460028199311023246</v>
          </cell>
        </row>
        <row r="765">
          <cell r="B765" t="str">
            <v>460004199412243650</v>
          </cell>
        </row>
        <row r="766">
          <cell r="B766" t="str">
            <v>460004199512036421</v>
          </cell>
        </row>
        <row r="767">
          <cell r="B767" t="str">
            <v>460002199806270026</v>
          </cell>
        </row>
        <row r="768">
          <cell r="B768" t="str">
            <v>460003199505181640</v>
          </cell>
        </row>
        <row r="769">
          <cell r="B769" t="str">
            <v>460007199710074989</v>
          </cell>
        </row>
        <row r="770">
          <cell r="B770" t="str">
            <v>460004199403064028</v>
          </cell>
        </row>
        <row r="771">
          <cell r="B771" t="str">
            <v>460004199206080424</v>
          </cell>
        </row>
        <row r="772">
          <cell r="B772" t="str">
            <v>460027199406016624</v>
          </cell>
        </row>
        <row r="773">
          <cell r="B773" t="str">
            <v>460006199410112027</v>
          </cell>
        </row>
        <row r="774">
          <cell r="B774" t="str">
            <v>460103198508270076</v>
          </cell>
        </row>
        <row r="775">
          <cell r="B775" t="str">
            <v>460003199607287614</v>
          </cell>
        </row>
        <row r="776">
          <cell r="B776" t="str">
            <v>440881199611126011</v>
          </cell>
        </row>
        <row r="777">
          <cell r="B777" t="str">
            <v>460007198904040045</v>
          </cell>
        </row>
        <row r="778">
          <cell r="B778" t="str">
            <v>460006199205045929</v>
          </cell>
        </row>
        <row r="779">
          <cell r="B779" t="str">
            <v>46000319960327041X</v>
          </cell>
        </row>
        <row r="780">
          <cell r="B780" t="str">
            <v>422828198601310028</v>
          </cell>
        </row>
        <row r="781">
          <cell r="B781" t="str">
            <v>460025199204242428</v>
          </cell>
        </row>
        <row r="782">
          <cell r="B782" t="str">
            <v>460022199401270525</v>
          </cell>
        </row>
        <row r="783">
          <cell r="B783" t="str">
            <v>360102198703284334</v>
          </cell>
        </row>
        <row r="784">
          <cell r="B784" t="str">
            <v>460103198911171246</v>
          </cell>
        </row>
        <row r="785">
          <cell r="B785" t="str">
            <v>152104199708110624</v>
          </cell>
        </row>
        <row r="786">
          <cell r="B786" t="str">
            <v>460006199511080044</v>
          </cell>
        </row>
        <row r="787">
          <cell r="B787" t="str">
            <v>612327199308260128</v>
          </cell>
        </row>
        <row r="788">
          <cell r="B788" t="str">
            <v>460200199511131203</v>
          </cell>
        </row>
        <row r="789">
          <cell r="B789" t="str">
            <v>460007198905254993</v>
          </cell>
        </row>
        <row r="790">
          <cell r="B790" t="str">
            <v>460004199806211424</v>
          </cell>
        </row>
        <row r="791">
          <cell r="B791" t="str">
            <v>220106199204150613</v>
          </cell>
        </row>
        <row r="792">
          <cell r="B792" t="str">
            <v>460027199805094128</v>
          </cell>
        </row>
        <row r="793">
          <cell r="B793" t="str">
            <v>410825198902193029</v>
          </cell>
        </row>
        <row r="794">
          <cell r="B794" t="str">
            <v>42112719941016002X</v>
          </cell>
        </row>
        <row r="795">
          <cell r="B795" t="str">
            <v>411528199605185522</v>
          </cell>
        </row>
        <row r="796">
          <cell r="B796" t="str">
            <v>460004199508120014</v>
          </cell>
        </row>
        <row r="797">
          <cell r="B797" t="str">
            <v>460033199802113888</v>
          </cell>
        </row>
        <row r="798">
          <cell r="B798" t="str">
            <v>460102199205091220</v>
          </cell>
        </row>
        <row r="799">
          <cell r="B799" t="str">
            <v>460004199607246210</v>
          </cell>
        </row>
        <row r="800">
          <cell r="B800" t="str">
            <v>530125199011060066</v>
          </cell>
        </row>
        <row r="801">
          <cell r="B801" t="str">
            <v>360731198706194822</v>
          </cell>
        </row>
        <row r="802">
          <cell r="B802" t="str">
            <v>220104199202221825</v>
          </cell>
        </row>
        <row r="803">
          <cell r="B803" t="str">
            <v>460025199701304212</v>
          </cell>
        </row>
        <row r="804">
          <cell r="B804" t="str">
            <v>460003199812232655</v>
          </cell>
        </row>
        <row r="805">
          <cell r="B805" t="str">
            <v>46000419970313442X</v>
          </cell>
        </row>
        <row r="806">
          <cell r="B806" t="str">
            <v>411324199011120063</v>
          </cell>
        </row>
        <row r="807">
          <cell r="B807" t="str">
            <v>530181198909232617</v>
          </cell>
        </row>
        <row r="808">
          <cell r="B808" t="str">
            <v>469026199603103622</v>
          </cell>
        </row>
        <row r="809">
          <cell r="B809" t="str">
            <v>460027199510213759</v>
          </cell>
        </row>
        <row r="810">
          <cell r="B810" t="str">
            <v>460004199406250416</v>
          </cell>
        </row>
        <row r="811">
          <cell r="B811" t="str">
            <v>460022199501030019</v>
          </cell>
        </row>
        <row r="812">
          <cell r="B812" t="str">
            <v>460102199404242722</v>
          </cell>
        </row>
        <row r="813">
          <cell r="B813" t="str">
            <v>460031199311255264</v>
          </cell>
        </row>
        <row r="814">
          <cell r="B814" t="str">
            <v>460004198703220016</v>
          </cell>
        </row>
        <row r="815">
          <cell r="B815" t="str">
            <v>460030199705010028</v>
          </cell>
        </row>
        <row r="816">
          <cell r="B816" t="str">
            <v>460022198703124326</v>
          </cell>
        </row>
        <row r="817">
          <cell r="B817" t="str">
            <v>460006199607121613</v>
          </cell>
        </row>
        <row r="818">
          <cell r="B818" t="str">
            <v>460006198901037223</v>
          </cell>
        </row>
        <row r="819">
          <cell r="B819" t="str">
            <v>460001199507140022</v>
          </cell>
        </row>
        <row r="820">
          <cell r="B820" t="str">
            <v>46003419960305472X</v>
          </cell>
        </row>
        <row r="821">
          <cell r="B821" t="str">
            <v>610422199201210026</v>
          </cell>
        </row>
        <row r="822">
          <cell r="B822" t="str">
            <v>460102199107190065</v>
          </cell>
        </row>
        <row r="823">
          <cell r="B823" t="str">
            <v>522228199111112462</v>
          </cell>
        </row>
        <row r="824">
          <cell r="B824" t="str">
            <v>220202199301150025</v>
          </cell>
        </row>
        <row r="825">
          <cell r="B825" t="str">
            <v>21138219940612062X</v>
          </cell>
        </row>
        <row r="826">
          <cell r="B826" t="str">
            <v>372328199508201524</v>
          </cell>
        </row>
        <row r="827">
          <cell r="B827" t="str">
            <v>460027199706263467</v>
          </cell>
        </row>
        <row r="828">
          <cell r="B828" t="str">
            <v>460004199606075026</v>
          </cell>
        </row>
        <row r="829">
          <cell r="B829" t="str">
            <v>36010519900718283X</v>
          </cell>
        </row>
        <row r="830">
          <cell r="B830" t="str">
            <v>460033199508063277</v>
          </cell>
        </row>
        <row r="831">
          <cell r="B831" t="str">
            <v>460002199306154942</v>
          </cell>
        </row>
        <row r="832">
          <cell r="B832" t="str">
            <v>460006199501290929</v>
          </cell>
        </row>
        <row r="833">
          <cell r="B833" t="str">
            <v>150422198712076329</v>
          </cell>
        </row>
        <row r="834">
          <cell r="B834" t="str">
            <v>140203199006233924</v>
          </cell>
        </row>
        <row r="835">
          <cell r="B835" t="str">
            <v>469003199703104820</v>
          </cell>
        </row>
        <row r="836">
          <cell r="B836" t="str">
            <v>460003199501170610</v>
          </cell>
        </row>
        <row r="837">
          <cell r="B837" t="str">
            <v>460002199502173040</v>
          </cell>
        </row>
        <row r="838">
          <cell r="B838" t="str">
            <v>460004199512030820</v>
          </cell>
        </row>
        <row r="839">
          <cell r="B839" t="str">
            <v>460102199806121544</v>
          </cell>
        </row>
        <row r="840">
          <cell r="B840" t="str">
            <v>230621198809290668</v>
          </cell>
        </row>
        <row r="841">
          <cell r="B841" t="str">
            <v>210711198802175623</v>
          </cell>
        </row>
        <row r="842">
          <cell r="B842" t="str">
            <v>460007199711145013</v>
          </cell>
        </row>
        <row r="843">
          <cell r="B843" t="str">
            <v>460031198903143616</v>
          </cell>
        </row>
        <row r="844">
          <cell r="B844" t="str">
            <v>460103199307310048</v>
          </cell>
        </row>
        <row r="845">
          <cell r="B845" t="str">
            <v>142729199111250614</v>
          </cell>
        </row>
        <row r="846">
          <cell r="B846" t="str">
            <v>460006199401051613</v>
          </cell>
        </row>
        <row r="847">
          <cell r="B847" t="str">
            <v>460005199711184124</v>
          </cell>
        </row>
        <row r="848">
          <cell r="B848" t="str">
            <v>460004199710291423</v>
          </cell>
        </row>
        <row r="849">
          <cell r="B849" t="str">
            <v>460026199103200022</v>
          </cell>
        </row>
        <row r="850">
          <cell r="B850" t="str">
            <v>431121198601248015</v>
          </cell>
        </row>
        <row r="851">
          <cell r="B851" t="str">
            <v>460004199308070622</v>
          </cell>
        </row>
        <row r="852">
          <cell r="B852" t="str">
            <v>460004199409090016</v>
          </cell>
        </row>
        <row r="853">
          <cell r="B853" t="str">
            <v>46002819920308683X</v>
          </cell>
        </row>
        <row r="854">
          <cell r="B854" t="str">
            <v>460005199802176226</v>
          </cell>
        </row>
        <row r="855">
          <cell r="B855" t="str">
            <v>460004199009190026</v>
          </cell>
        </row>
        <row r="856">
          <cell r="B856" t="str">
            <v>430721199912206433</v>
          </cell>
        </row>
        <row r="857">
          <cell r="B857" t="str">
            <v>450403199105071223</v>
          </cell>
        </row>
        <row r="858">
          <cell r="B858" t="str">
            <v>460104199011180340</v>
          </cell>
        </row>
        <row r="859">
          <cell r="B859" t="str">
            <v>460004198807300010</v>
          </cell>
        </row>
        <row r="860">
          <cell r="B860" t="str">
            <v>460028199509176037</v>
          </cell>
        </row>
        <row r="861">
          <cell r="B861" t="str">
            <v>460003198803225811</v>
          </cell>
        </row>
        <row r="862">
          <cell r="B862" t="str">
            <v>460006199209104869</v>
          </cell>
        </row>
        <row r="863">
          <cell r="B863" t="str">
            <v>460027199505192922</v>
          </cell>
        </row>
        <row r="864">
          <cell r="B864" t="str">
            <v>46000619940312162X</v>
          </cell>
        </row>
        <row r="865">
          <cell r="B865" t="str">
            <v>460021199201302127</v>
          </cell>
        </row>
        <row r="866">
          <cell r="B866" t="str">
            <v>440781199301114327</v>
          </cell>
        </row>
        <row r="867">
          <cell r="B867" t="str">
            <v>460025199011130921</v>
          </cell>
        </row>
        <row r="868">
          <cell r="B868" t="str">
            <v>130635198701055265</v>
          </cell>
        </row>
        <row r="869">
          <cell r="B869" t="str">
            <v>460007199212277644</v>
          </cell>
        </row>
        <row r="870">
          <cell r="B870" t="str">
            <v>469002199804290312</v>
          </cell>
        </row>
        <row r="871">
          <cell r="B871" t="str">
            <v>46000419950213524X</v>
          </cell>
        </row>
        <row r="872">
          <cell r="B872" t="str">
            <v>460033199403053929</v>
          </cell>
        </row>
        <row r="873">
          <cell r="B873" t="str">
            <v>46000619900604291X</v>
          </cell>
        </row>
        <row r="874">
          <cell r="B874" t="str">
            <v>220502199507090626</v>
          </cell>
        </row>
        <row r="875">
          <cell r="B875" t="str">
            <v>460102199012181254</v>
          </cell>
        </row>
        <row r="876">
          <cell r="B876" t="str">
            <v>460004199605050222</v>
          </cell>
        </row>
        <row r="877">
          <cell r="B877" t="str">
            <v>460007199010257645</v>
          </cell>
        </row>
        <row r="878">
          <cell r="B878" t="str">
            <v>46000719960413081X</v>
          </cell>
        </row>
        <row r="879">
          <cell r="B879" t="str">
            <v>460025199807290322</v>
          </cell>
        </row>
        <row r="880">
          <cell r="B880" t="str">
            <v>460007198708065042</v>
          </cell>
        </row>
        <row r="881">
          <cell r="B881" t="str">
            <v>431023199004046548</v>
          </cell>
        </row>
        <row r="882">
          <cell r="B882" t="str">
            <v>460004199104054225</v>
          </cell>
        </row>
        <row r="883">
          <cell r="B883" t="str">
            <v>50023819970405770X</v>
          </cell>
        </row>
        <row r="884">
          <cell r="B884" t="str">
            <v>460004199204010414</v>
          </cell>
        </row>
        <row r="885">
          <cell r="B885" t="str">
            <v>532122199410261028</v>
          </cell>
        </row>
        <row r="886">
          <cell r="B886" t="str">
            <v>460003199907014650</v>
          </cell>
        </row>
        <row r="887">
          <cell r="B887" t="str">
            <v>460003199212032641</v>
          </cell>
        </row>
        <row r="888">
          <cell r="B888" t="str">
            <v>410711199008021522</v>
          </cell>
        </row>
        <row r="889">
          <cell r="B889" t="str">
            <v>460027199302102069</v>
          </cell>
        </row>
        <row r="890">
          <cell r="B890" t="str">
            <v>460004199312301825</v>
          </cell>
        </row>
        <row r="891">
          <cell r="B891" t="str">
            <v>460102199203172713</v>
          </cell>
        </row>
        <row r="892">
          <cell r="B892" t="str">
            <v>460004199311260427</v>
          </cell>
        </row>
        <row r="893">
          <cell r="B893" t="str">
            <v>460007199709026189</v>
          </cell>
        </row>
        <row r="894">
          <cell r="B894" t="str">
            <v>46000719890807412X</v>
          </cell>
        </row>
        <row r="895">
          <cell r="B895" t="str">
            <v>460006199006202311</v>
          </cell>
        </row>
        <row r="896">
          <cell r="B896" t="str">
            <v>510521199701291438</v>
          </cell>
        </row>
        <row r="897">
          <cell r="B897" t="str">
            <v>460027198712254159</v>
          </cell>
        </row>
        <row r="898">
          <cell r="B898" t="str">
            <v>460003198611194037</v>
          </cell>
        </row>
        <row r="899">
          <cell r="B899" t="str">
            <v>46010319950528272X</v>
          </cell>
        </row>
        <row r="900">
          <cell r="B900" t="str">
            <v>460006198609090211</v>
          </cell>
        </row>
        <row r="901">
          <cell r="B901" t="str">
            <v>210211198605047019</v>
          </cell>
        </row>
        <row r="902">
          <cell r="B902" t="str">
            <v>460034199207201521</v>
          </cell>
        </row>
        <row r="903">
          <cell r="B903" t="str">
            <v>370322198801033713</v>
          </cell>
        </row>
        <row r="904">
          <cell r="B904" t="str">
            <v>460022199412016223</v>
          </cell>
        </row>
        <row r="905">
          <cell r="B905" t="str">
            <v>460028199101050035</v>
          </cell>
        </row>
        <row r="906">
          <cell r="B906" t="str">
            <v>460105198907074817</v>
          </cell>
        </row>
        <row r="907">
          <cell r="B907" t="str">
            <v>430482198909074013</v>
          </cell>
        </row>
        <row r="908">
          <cell r="B908" t="str">
            <v>230623198902100083</v>
          </cell>
        </row>
        <row r="909">
          <cell r="B909" t="str">
            <v>420683199610180022</v>
          </cell>
        </row>
        <row r="910">
          <cell r="B910" t="str">
            <v>460003199109152039</v>
          </cell>
        </row>
        <row r="911">
          <cell r="B911" t="str">
            <v>460004199008160810</v>
          </cell>
        </row>
        <row r="912">
          <cell r="B912" t="str">
            <v>23082219960118645X</v>
          </cell>
        </row>
        <row r="913">
          <cell r="B913" t="str">
            <v>46010319950818122X</v>
          </cell>
        </row>
        <row r="914">
          <cell r="B914" t="str">
            <v>141181199108230024</v>
          </cell>
        </row>
        <row r="915">
          <cell r="B915" t="str">
            <v>460103199808210029</v>
          </cell>
        </row>
        <row r="916">
          <cell r="B916" t="str">
            <v>362323199011162925</v>
          </cell>
        </row>
        <row r="917">
          <cell r="B917" t="str">
            <v>460003199509093445</v>
          </cell>
        </row>
        <row r="918">
          <cell r="B918" t="str">
            <v>46010319961114032X</v>
          </cell>
        </row>
        <row r="919">
          <cell r="B919" t="str">
            <v>46002219960530191X</v>
          </cell>
        </row>
        <row r="920">
          <cell r="B920" t="str">
            <v>460006199606277528</v>
          </cell>
        </row>
        <row r="921">
          <cell r="B921" t="str">
            <v>460003199406276636</v>
          </cell>
        </row>
        <row r="922">
          <cell r="B922" t="str">
            <v>460033199107174494</v>
          </cell>
        </row>
        <row r="923">
          <cell r="B923" t="str">
            <v>141124199108170044</v>
          </cell>
        </row>
        <row r="924">
          <cell r="B924" t="str">
            <v>460034199803050707</v>
          </cell>
        </row>
        <row r="925">
          <cell r="B925" t="str">
            <v>460004198712210047</v>
          </cell>
        </row>
        <row r="926">
          <cell r="B926" t="str">
            <v>460007199302125038</v>
          </cell>
        </row>
        <row r="927">
          <cell r="B927" t="str">
            <v>460007199010115006</v>
          </cell>
        </row>
        <row r="928">
          <cell r="B928" t="str">
            <v>420106199209304025</v>
          </cell>
        </row>
        <row r="929">
          <cell r="B929" t="str">
            <v>460027198908082934</v>
          </cell>
        </row>
        <row r="930">
          <cell r="B930" t="str">
            <v>46000419931206521X</v>
          </cell>
        </row>
        <row r="931">
          <cell r="B931" t="str">
            <v>460004198910123649</v>
          </cell>
        </row>
        <row r="932">
          <cell r="B932" t="str">
            <v>460004199707110222</v>
          </cell>
        </row>
        <row r="933">
          <cell r="B933" t="str">
            <v>460002199804133829</v>
          </cell>
        </row>
        <row r="934">
          <cell r="B934" t="str">
            <v>231102199608050210</v>
          </cell>
        </row>
        <row r="935">
          <cell r="B935" t="str">
            <v>460005199710085626</v>
          </cell>
        </row>
        <row r="936">
          <cell r="B936" t="str">
            <v>370911199001244035</v>
          </cell>
        </row>
        <row r="937">
          <cell r="B937" t="str">
            <v>460027199702034114</v>
          </cell>
        </row>
        <row r="938">
          <cell r="B938" t="str">
            <v>460006199611072746</v>
          </cell>
        </row>
        <row r="939">
          <cell r="B939" t="str">
            <v>460006199407010011</v>
          </cell>
        </row>
        <row r="940">
          <cell r="B940" t="str">
            <v>460103199110191225</v>
          </cell>
        </row>
        <row r="941">
          <cell r="B941" t="str">
            <v>460002199712123025</v>
          </cell>
        </row>
        <row r="942">
          <cell r="B942" t="str">
            <v>460004199412020852</v>
          </cell>
        </row>
        <row r="943">
          <cell r="B943" t="str">
            <v>460004198509200839</v>
          </cell>
        </row>
        <row r="944">
          <cell r="B944" t="str">
            <v>460034199704090041</v>
          </cell>
        </row>
        <row r="945">
          <cell r="B945" t="str">
            <v>469003199211130926</v>
          </cell>
        </row>
        <row r="946">
          <cell r="B946" t="str">
            <v>222403199709150941</v>
          </cell>
        </row>
        <row r="947">
          <cell r="B947" t="str">
            <v>460003199606292040</v>
          </cell>
        </row>
        <row r="948">
          <cell r="B948" t="str">
            <v>460027199808054754</v>
          </cell>
        </row>
        <row r="949">
          <cell r="B949" t="str">
            <v>460200199306010023</v>
          </cell>
        </row>
        <row r="950">
          <cell r="B950" t="str">
            <v>370685199111090020</v>
          </cell>
        </row>
        <row r="951">
          <cell r="B951" t="str">
            <v>410403198602065527</v>
          </cell>
        </row>
        <row r="952">
          <cell r="B952" t="str">
            <v>460036199508020014</v>
          </cell>
        </row>
        <row r="953">
          <cell r="B953" t="str">
            <v>371326199012096421</v>
          </cell>
        </row>
        <row r="954">
          <cell r="B954" t="str">
            <v>460006199006034426</v>
          </cell>
        </row>
        <row r="955">
          <cell r="B955" t="str">
            <v>460025199503300042</v>
          </cell>
        </row>
        <row r="956">
          <cell r="B956" t="str">
            <v>460027199710133796</v>
          </cell>
        </row>
        <row r="957">
          <cell r="B957" t="str">
            <v>46003419870904551X</v>
          </cell>
        </row>
        <row r="958">
          <cell r="B958" t="str">
            <v>341225199201036420</v>
          </cell>
        </row>
        <row r="959">
          <cell r="B959" t="str">
            <v>210902199907265544</v>
          </cell>
        </row>
        <row r="960">
          <cell r="B960" t="str">
            <v>460028199309046828</v>
          </cell>
        </row>
        <row r="961">
          <cell r="B961" t="str">
            <v>220421199803133129</v>
          </cell>
        </row>
        <row r="962">
          <cell r="B962" t="str">
            <v>460028199407186023</v>
          </cell>
        </row>
        <row r="963">
          <cell r="B963" t="str">
            <v>460002199411091023</v>
          </cell>
        </row>
        <row r="964">
          <cell r="B964" t="str">
            <v>460032199501110820</v>
          </cell>
        </row>
        <row r="965">
          <cell r="B965" t="str">
            <v>460006199408184830</v>
          </cell>
        </row>
        <row r="966">
          <cell r="B966" t="str">
            <v>460033199804013880</v>
          </cell>
        </row>
        <row r="967">
          <cell r="B967" t="str">
            <v>441324199702115322</v>
          </cell>
        </row>
        <row r="968">
          <cell r="B968" t="str">
            <v>460200199508104458</v>
          </cell>
        </row>
        <row r="969">
          <cell r="B969" t="str">
            <v>460028199502131610</v>
          </cell>
        </row>
        <row r="970">
          <cell r="B970" t="str">
            <v>460027199302086644</v>
          </cell>
        </row>
        <row r="971">
          <cell r="B971" t="str">
            <v>22072119910703342X</v>
          </cell>
        </row>
        <row r="972">
          <cell r="B972" t="str">
            <v>460027199405177629</v>
          </cell>
        </row>
        <row r="973">
          <cell r="B973" t="str">
            <v>460006199406207517</v>
          </cell>
        </row>
        <row r="974">
          <cell r="B974" t="str">
            <v>46002719910529628X</v>
          </cell>
        </row>
        <row r="975">
          <cell r="B975" t="str">
            <v>46002519950420241X</v>
          </cell>
        </row>
        <row r="976">
          <cell r="B976" t="str">
            <v>460034199501140707</v>
          </cell>
        </row>
        <row r="977">
          <cell r="B977" t="str">
            <v>362325199103251637</v>
          </cell>
        </row>
        <row r="978">
          <cell r="B978" t="str">
            <v>460033199503203218</v>
          </cell>
        </row>
        <row r="979">
          <cell r="B979" t="str">
            <v>460004199607250420</v>
          </cell>
        </row>
        <row r="980">
          <cell r="B980" t="str">
            <v>362232199007100036</v>
          </cell>
        </row>
        <row r="981">
          <cell r="B981" t="str">
            <v>460030199507044825</v>
          </cell>
        </row>
        <row r="982">
          <cell r="B982" t="str">
            <v>420324199207070038</v>
          </cell>
        </row>
        <row r="983">
          <cell r="B983" t="str">
            <v>460006199510224819</v>
          </cell>
        </row>
        <row r="984">
          <cell r="B984" t="str">
            <v>460200198905110021</v>
          </cell>
        </row>
        <row r="985">
          <cell r="B985" t="str">
            <v>460102199308201226</v>
          </cell>
        </row>
        <row r="986">
          <cell r="B986" t="str">
            <v>533527199309280026</v>
          </cell>
        </row>
        <row r="987">
          <cell r="B987" t="str">
            <v>460006199708180612</v>
          </cell>
        </row>
        <row r="988">
          <cell r="B988" t="str">
            <v>46003319950729388X</v>
          </cell>
        </row>
        <row r="989">
          <cell r="B989" t="str">
            <v>460104199307010615</v>
          </cell>
        </row>
        <row r="990">
          <cell r="B990" t="str">
            <v>460007198610077627</v>
          </cell>
        </row>
        <row r="991">
          <cell r="B991" t="str">
            <v>460034199510281528</v>
          </cell>
        </row>
        <row r="992">
          <cell r="B992" t="str">
            <v>370882199803200819</v>
          </cell>
        </row>
        <row r="993">
          <cell r="B993" t="str">
            <v>152224199505282013</v>
          </cell>
        </row>
        <row r="994">
          <cell r="B994" t="str">
            <v>21100219880806121X</v>
          </cell>
        </row>
        <row r="995">
          <cell r="B995" t="str">
            <v>411481199008021825</v>
          </cell>
        </row>
        <row r="996">
          <cell r="B996" t="str">
            <v>460032199011157618</v>
          </cell>
        </row>
        <row r="997">
          <cell r="B997" t="str">
            <v>460007199211024370</v>
          </cell>
        </row>
        <row r="998">
          <cell r="B998" t="str">
            <v>460001199403020720</v>
          </cell>
        </row>
        <row r="999">
          <cell r="B999" t="str">
            <v>430626199611070065</v>
          </cell>
        </row>
        <row r="1000">
          <cell r="B1000" t="str">
            <v>412721199012053441</v>
          </cell>
        </row>
        <row r="1001">
          <cell r="B1001" t="str">
            <v>460028199007010045</v>
          </cell>
        </row>
        <row r="1002">
          <cell r="B1002" t="str">
            <v>220104199206161823</v>
          </cell>
        </row>
        <row r="1003">
          <cell r="B1003" t="str">
            <v>142622199707180012</v>
          </cell>
        </row>
        <row r="1004">
          <cell r="B1004" t="str">
            <v>46000319931114522X</v>
          </cell>
        </row>
        <row r="1005">
          <cell r="B1005" t="str">
            <v>460007199205080843</v>
          </cell>
        </row>
        <row r="1006">
          <cell r="B1006" t="str">
            <v>460006199609164828</v>
          </cell>
        </row>
        <row r="1007">
          <cell r="B1007" t="str">
            <v>460006199009286821</v>
          </cell>
        </row>
        <row r="1008">
          <cell r="B1008" t="str">
            <v>460004199201074017</v>
          </cell>
        </row>
        <row r="1009">
          <cell r="B1009" t="str">
            <v>460103199501160311</v>
          </cell>
        </row>
        <row r="1010">
          <cell r="B1010" t="str">
            <v>46003019930813422X</v>
          </cell>
        </row>
        <row r="1011">
          <cell r="B1011" t="str">
            <v>46000719951008762X</v>
          </cell>
        </row>
        <row r="1012">
          <cell r="B1012" t="str">
            <v>460004199611051440</v>
          </cell>
        </row>
        <row r="1013">
          <cell r="B1013" t="str">
            <v>211121199508294029</v>
          </cell>
        </row>
        <row r="1014">
          <cell r="B1014" t="str">
            <v>612522199301223577</v>
          </cell>
        </row>
        <row r="1015">
          <cell r="B1015" t="str">
            <v>431021199412083521</v>
          </cell>
        </row>
        <row r="1016">
          <cell r="B1016" t="str">
            <v>460006199402110021</v>
          </cell>
        </row>
        <row r="1017">
          <cell r="B1017" t="str">
            <v>460025199301060028</v>
          </cell>
        </row>
        <row r="1018">
          <cell r="B1018" t="str">
            <v>460028199001280028</v>
          </cell>
        </row>
        <row r="1019">
          <cell r="B1019" t="str">
            <v>230882198508080628</v>
          </cell>
        </row>
        <row r="1020">
          <cell r="B1020" t="str">
            <v>410303199304080525</v>
          </cell>
        </row>
        <row r="1021">
          <cell r="B1021" t="str">
            <v>469026199708215225</v>
          </cell>
        </row>
        <row r="1022">
          <cell r="B1022" t="str">
            <v>140202198507136021</v>
          </cell>
        </row>
        <row r="1023">
          <cell r="B1023" t="str">
            <v>460102199408231529</v>
          </cell>
        </row>
        <row r="1024">
          <cell r="B1024" t="str">
            <v>460004199607093824</v>
          </cell>
        </row>
        <row r="1025">
          <cell r="B1025" t="str">
            <v>460004199305193029</v>
          </cell>
        </row>
        <row r="1026">
          <cell r="B1026" t="str">
            <v>220183198410141425</v>
          </cell>
        </row>
        <row r="1027">
          <cell r="B1027" t="str">
            <v>46000519970129272X</v>
          </cell>
        </row>
        <row r="1028">
          <cell r="B1028" t="str">
            <v>460027199004212948</v>
          </cell>
        </row>
        <row r="1029">
          <cell r="B1029" t="str">
            <v>46003619960729482X</v>
          </cell>
        </row>
        <row r="1030">
          <cell r="B1030" t="str">
            <v>460103198912201224</v>
          </cell>
        </row>
        <row r="1031">
          <cell r="B1031" t="str">
            <v>13040419870110122X</v>
          </cell>
        </row>
        <row r="1032">
          <cell r="B1032" t="str">
            <v>460004198810194028</v>
          </cell>
        </row>
        <row r="1033">
          <cell r="B1033" t="str">
            <v>460200199212134703</v>
          </cell>
        </row>
        <row r="1034">
          <cell r="B1034" t="str">
            <v>460004199512170217</v>
          </cell>
        </row>
        <row r="1035">
          <cell r="B1035" t="str">
            <v>460006199701206218</v>
          </cell>
        </row>
        <row r="1036">
          <cell r="B1036" t="str">
            <v>460033199501103221</v>
          </cell>
        </row>
        <row r="1037">
          <cell r="B1037" t="str">
            <v>469026199702240024</v>
          </cell>
        </row>
        <row r="1038">
          <cell r="B1038" t="str">
            <v>460006199404198426</v>
          </cell>
        </row>
        <row r="1039">
          <cell r="B1039" t="str">
            <v>460102199803022428</v>
          </cell>
        </row>
        <row r="1040">
          <cell r="B1040" t="str">
            <v>460034199307063621</v>
          </cell>
        </row>
        <row r="1041">
          <cell r="B1041" t="str">
            <v>410611199406234528</v>
          </cell>
        </row>
        <row r="1042">
          <cell r="B1042" t="str">
            <v>460033199011224485</v>
          </cell>
        </row>
        <row r="1043">
          <cell r="B1043" t="str">
            <v>460002199802180015</v>
          </cell>
        </row>
        <row r="1044">
          <cell r="B1044" t="str">
            <v>430524199501087431</v>
          </cell>
        </row>
        <row r="1045">
          <cell r="B1045" t="str">
            <v>460030199311201825</v>
          </cell>
        </row>
        <row r="1046">
          <cell r="B1046" t="str">
            <v>460004199311014867</v>
          </cell>
        </row>
        <row r="1047">
          <cell r="B1047" t="str">
            <v>469026199202165216</v>
          </cell>
        </row>
        <row r="1048">
          <cell r="B1048" t="str">
            <v>460027199406254120</v>
          </cell>
        </row>
        <row r="1049">
          <cell r="B1049" t="str">
            <v>460028199405120864</v>
          </cell>
        </row>
        <row r="1050">
          <cell r="B1050" t="str">
            <v>460003199305196645</v>
          </cell>
        </row>
        <row r="1051">
          <cell r="B1051" t="str">
            <v>460006199410232918</v>
          </cell>
        </row>
        <row r="1052">
          <cell r="B1052" t="str">
            <v>460006199505022024</v>
          </cell>
        </row>
        <row r="1053">
          <cell r="B1053" t="str">
            <v>460003198608042446</v>
          </cell>
        </row>
        <row r="1054">
          <cell r="B1054" t="str">
            <v>460103199505071244</v>
          </cell>
        </row>
        <row r="1055">
          <cell r="B1055" t="str">
            <v>460200199410251660</v>
          </cell>
        </row>
        <row r="1056">
          <cell r="B1056" t="str">
            <v>220203198905220620</v>
          </cell>
        </row>
        <row r="1057">
          <cell r="B1057" t="str">
            <v>420921199112132658</v>
          </cell>
        </row>
        <row r="1058">
          <cell r="B1058" t="str">
            <v>460034199503185829</v>
          </cell>
        </row>
        <row r="1059">
          <cell r="B1059" t="str">
            <v>460104199209170922</v>
          </cell>
        </row>
        <row r="1060">
          <cell r="B1060" t="str">
            <v>460027199602247622</v>
          </cell>
        </row>
        <row r="1061">
          <cell r="B1061" t="str">
            <v>231005198903014561</v>
          </cell>
        </row>
        <row r="1062">
          <cell r="B1062" t="str">
            <v>445222199710110041</v>
          </cell>
        </row>
        <row r="1063">
          <cell r="B1063" t="str">
            <v>460102199408140029</v>
          </cell>
        </row>
        <row r="1064">
          <cell r="B1064" t="str">
            <v>460027199305077022</v>
          </cell>
        </row>
        <row r="1065">
          <cell r="B1065" t="str">
            <v>460022199407015621</v>
          </cell>
        </row>
        <row r="1066">
          <cell r="B1066" t="str">
            <v>460003199803201611</v>
          </cell>
        </row>
        <row r="1067">
          <cell r="B1067" t="str">
            <v>460003198712284621</v>
          </cell>
        </row>
        <row r="1068">
          <cell r="B1068" t="str">
            <v>220382199201023122</v>
          </cell>
        </row>
        <row r="1069">
          <cell r="B1069" t="str">
            <v>460104198908010317</v>
          </cell>
        </row>
        <row r="1070">
          <cell r="B1070" t="str">
            <v>460004199410246022</v>
          </cell>
        </row>
        <row r="1071">
          <cell r="B1071" t="str">
            <v>460025199207173368</v>
          </cell>
        </row>
        <row r="1072">
          <cell r="B1072" t="str">
            <v>411503199205275329</v>
          </cell>
        </row>
        <row r="1073">
          <cell r="B1073" t="str">
            <v>460025199701294827</v>
          </cell>
        </row>
        <row r="1074">
          <cell r="B1074" t="str">
            <v>46010419931105002X</v>
          </cell>
        </row>
        <row r="1075">
          <cell r="B1075" t="str">
            <v>460031199601025221</v>
          </cell>
        </row>
        <row r="1076">
          <cell r="B1076" t="str">
            <v>460028199406020021</v>
          </cell>
        </row>
        <row r="1077">
          <cell r="B1077" t="str">
            <v>460022199702210016</v>
          </cell>
        </row>
        <row r="1078">
          <cell r="B1078" t="str">
            <v>460033199410311180</v>
          </cell>
        </row>
        <row r="1079">
          <cell r="B1079" t="str">
            <v>460004199508012021</v>
          </cell>
        </row>
        <row r="1080">
          <cell r="B1080" t="str">
            <v>370502199401271616</v>
          </cell>
        </row>
        <row r="1081">
          <cell r="B1081" t="str">
            <v>460034199503270046</v>
          </cell>
        </row>
        <row r="1082">
          <cell r="B1082" t="str">
            <v>460033199011234544</v>
          </cell>
        </row>
        <row r="1083">
          <cell r="B1083" t="str">
            <v>460003199406182269</v>
          </cell>
        </row>
        <row r="1084">
          <cell r="B1084" t="str">
            <v>460025199311270328</v>
          </cell>
        </row>
        <row r="1085">
          <cell r="B1085" t="str">
            <v>460200199209095141</v>
          </cell>
        </row>
        <row r="1086">
          <cell r="B1086" t="str">
            <v>460004199401261423</v>
          </cell>
        </row>
        <row r="1087">
          <cell r="B1087" t="str">
            <v>522631199703285906</v>
          </cell>
        </row>
        <row r="1088">
          <cell r="B1088" t="str">
            <v>522601198503050827</v>
          </cell>
        </row>
        <row r="1089">
          <cell r="B1089" t="str">
            <v>460003198312200046</v>
          </cell>
        </row>
        <row r="1090">
          <cell r="B1090" t="str">
            <v>469023199804160624</v>
          </cell>
        </row>
        <row r="1091">
          <cell r="B1091" t="str">
            <v>460004199105100035</v>
          </cell>
        </row>
        <row r="1092">
          <cell r="B1092" t="str">
            <v>460004199501235222</v>
          </cell>
        </row>
        <row r="1093">
          <cell r="B1093" t="str">
            <v>460006199402070920</v>
          </cell>
        </row>
        <row r="1094">
          <cell r="B1094" t="str">
            <v>460027199605031325</v>
          </cell>
        </row>
        <row r="1095">
          <cell r="B1095" t="str">
            <v>460003199402015826</v>
          </cell>
        </row>
        <row r="1096">
          <cell r="B1096" t="str">
            <v>460004199605090048</v>
          </cell>
        </row>
        <row r="1097">
          <cell r="B1097" t="str">
            <v>460033199505234843</v>
          </cell>
        </row>
        <row r="1098">
          <cell r="B1098" t="str">
            <v>460004199309153227</v>
          </cell>
        </row>
        <row r="1099">
          <cell r="B1099" t="str">
            <v>211324199008100734</v>
          </cell>
        </row>
        <row r="1100">
          <cell r="B1100" t="str">
            <v>460004199512085821</v>
          </cell>
        </row>
        <row r="1101">
          <cell r="B1101" t="str">
            <v>460007199502212013</v>
          </cell>
        </row>
        <row r="1102">
          <cell r="B1102" t="str">
            <v>460027199412185125</v>
          </cell>
        </row>
        <row r="1103">
          <cell r="B1103" t="str">
            <v>141124199210010362</v>
          </cell>
        </row>
        <row r="1104">
          <cell r="B1104" t="str">
            <v>460003199607214028</v>
          </cell>
        </row>
        <row r="1105">
          <cell r="B1105" t="str">
            <v>460200198911205748</v>
          </cell>
        </row>
        <row r="1106">
          <cell r="B1106" t="str">
            <v>460106199610024422</v>
          </cell>
        </row>
        <row r="1107">
          <cell r="B1107" t="str">
            <v>460007199704017224</v>
          </cell>
        </row>
        <row r="1108">
          <cell r="B1108" t="str">
            <v>460102199308300929</v>
          </cell>
        </row>
        <row r="1109">
          <cell r="B1109" t="str">
            <v>41152419870202144X</v>
          </cell>
        </row>
        <row r="1110">
          <cell r="B1110" t="str">
            <v>460036199512010046</v>
          </cell>
        </row>
        <row r="1111">
          <cell r="B1111" t="str">
            <v>522632199607160069</v>
          </cell>
        </row>
        <row r="1112">
          <cell r="B1112" t="str">
            <v>460003199311292262</v>
          </cell>
        </row>
        <row r="1113">
          <cell r="B1113" t="str">
            <v>460036199511230020</v>
          </cell>
        </row>
        <row r="1114">
          <cell r="B1114" t="str">
            <v>460007199204077220</v>
          </cell>
        </row>
        <row r="1115">
          <cell r="B1115" t="str">
            <v>469003199208295025</v>
          </cell>
        </row>
        <row r="1116">
          <cell r="B1116" t="str">
            <v>460027198811120025</v>
          </cell>
        </row>
        <row r="1117">
          <cell r="B1117" t="str">
            <v>460002199211145613</v>
          </cell>
        </row>
        <row r="1118">
          <cell r="B1118" t="str">
            <v>152302198901140028</v>
          </cell>
        </row>
        <row r="1119">
          <cell r="B1119" t="str">
            <v>460002199311132510</v>
          </cell>
        </row>
        <row r="1120">
          <cell r="B1120" t="str">
            <v>460107199712270049</v>
          </cell>
        </row>
        <row r="1121">
          <cell r="B1121" t="str">
            <v>460005199807232127</v>
          </cell>
        </row>
        <row r="1122">
          <cell r="B1122" t="str">
            <v>210302199703260642</v>
          </cell>
        </row>
        <row r="1123">
          <cell r="B1123" t="str">
            <v>460004199303183628</v>
          </cell>
        </row>
        <row r="1124">
          <cell r="B1124" t="str">
            <v>460003199203152422</v>
          </cell>
        </row>
        <row r="1125">
          <cell r="B1125" t="str">
            <v>460006199411264014</v>
          </cell>
        </row>
        <row r="1126">
          <cell r="B1126" t="str">
            <v>460006199505062341</v>
          </cell>
        </row>
        <row r="1127">
          <cell r="B1127" t="str">
            <v>440582199612203007</v>
          </cell>
        </row>
        <row r="1128">
          <cell r="B1128" t="str">
            <v>460007199712165366</v>
          </cell>
        </row>
        <row r="1129">
          <cell r="B1129" t="str">
            <v>460002198608200516</v>
          </cell>
        </row>
        <row r="1130">
          <cell r="B1130" t="str">
            <v>460003199805170222</v>
          </cell>
        </row>
        <row r="1131">
          <cell r="B1131" t="str">
            <v>46000319910922264X</v>
          </cell>
        </row>
        <row r="1132">
          <cell r="B1132" t="str">
            <v>513822198909257213</v>
          </cell>
        </row>
        <row r="1133">
          <cell r="B1133" t="str">
            <v>370705199810253515</v>
          </cell>
        </row>
        <row r="1134">
          <cell r="B1134" t="str">
            <v>460103199602080046</v>
          </cell>
        </row>
        <row r="1135">
          <cell r="B1135" t="str">
            <v>142726199501080981</v>
          </cell>
        </row>
        <row r="1136">
          <cell r="B1136" t="str">
            <v>460004199403100017</v>
          </cell>
        </row>
        <row r="1137">
          <cell r="B1137" t="str">
            <v>460004199304200055</v>
          </cell>
        </row>
        <row r="1138">
          <cell r="B1138" t="str">
            <v>460028198904120012</v>
          </cell>
        </row>
        <row r="1139">
          <cell r="B1139" t="str">
            <v>460004199512030425</v>
          </cell>
        </row>
        <row r="1140">
          <cell r="B1140" t="str">
            <v>460025199612203348</v>
          </cell>
        </row>
        <row r="1141">
          <cell r="B1141" t="str">
            <v>460002199605274629</v>
          </cell>
        </row>
        <row r="1142">
          <cell r="B1142" t="str">
            <v>460007199203110017</v>
          </cell>
        </row>
        <row r="1143">
          <cell r="B1143" t="str">
            <v>460028199712250044</v>
          </cell>
        </row>
        <row r="1144">
          <cell r="B1144" t="str">
            <v>460004199312085229</v>
          </cell>
        </row>
        <row r="1145">
          <cell r="B1145" t="str">
            <v>232126199504220379</v>
          </cell>
        </row>
        <row r="1146">
          <cell r="B1146" t="str">
            <v>460004198601010229</v>
          </cell>
        </row>
        <row r="1147">
          <cell r="B1147" t="str">
            <v>460036199208150810</v>
          </cell>
        </row>
        <row r="1148">
          <cell r="B1148" t="str">
            <v>460003199401215818</v>
          </cell>
        </row>
        <row r="1149">
          <cell r="B1149" t="str">
            <v>460102199110271528</v>
          </cell>
        </row>
        <row r="1150">
          <cell r="B1150" t="str">
            <v>460027199507064713</v>
          </cell>
        </row>
        <row r="1151">
          <cell r="B1151" t="str">
            <v>460103198701080928</v>
          </cell>
        </row>
        <row r="1152">
          <cell r="B1152" t="str">
            <v>460022198601063534</v>
          </cell>
        </row>
        <row r="1153">
          <cell r="B1153" t="str">
            <v>460021199103284463</v>
          </cell>
        </row>
        <row r="1154">
          <cell r="B1154" t="str">
            <v>460006199411070420</v>
          </cell>
        </row>
        <row r="1155">
          <cell r="B1155" t="str">
            <v>430426198909126011</v>
          </cell>
        </row>
        <row r="1156">
          <cell r="B1156" t="str">
            <v>460026199510230018</v>
          </cell>
        </row>
        <row r="1157">
          <cell r="B1157" t="str">
            <v>460036199405240022</v>
          </cell>
        </row>
        <row r="1158">
          <cell r="B1158" t="str">
            <v>460104199705251828</v>
          </cell>
        </row>
        <row r="1159">
          <cell r="B1159" t="str">
            <v>610303198608140040</v>
          </cell>
        </row>
        <row r="1160">
          <cell r="B1160" t="str">
            <v>46000319970704744X</v>
          </cell>
        </row>
        <row r="1161">
          <cell r="B1161" t="str">
            <v>460006199907047822</v>
          </cell>
        </row>
        <row r="1162">
          <cell r="B1162" t="str">
            <v>460031199803071226</v>
          </cell>
        </row>
        <row r="1163">
          <cell r="B1163" t="str">
            <v>522131199907050028</v>
          </cell>
        </row>
        <row r="1164">
          <cell r="B1164" t="str">
            <v>46000719940801722X</v>
          </cell>
        </row>
        <row r="1165">
          <cell r="B1165" t="str">
            <v>230107199007100244</v>
          </cell>
        </row>
        <row r="1166">
          <cell r="B1166" t="str">
            <v>46000219970706004X</v>
          </cell>
        </row>
        <row r="1167">
          <cell r="B1167" t="str">
            <v>46000519920414622X</v>
          </cell>
        </row>
        <row r="1168">
          <cell r="B1168" t="str">
            <v>500236199212040044</v>
          </cell>
        </row>
        <row r="1169">
          <cell r="B1169" t="str">
            <v>460033199701237187</v>
          </cell>
        </row>
        <row r="1170">
          <cell r="B1170" t="str">
            <v>460004199403105643</v>
          </cell>
        </row>
        <row r="1171">
          <cell r="B1171" t="str">
            <v>460006199612018426</v>
          </cell>
        </row>
        <row r="1172">
          <cell r="B1172" t="str">
            <v>460102199608200049</v>
          </cell>
        </row>
        <row r="1173">
          <cell r="B1173" t="str">
            <v>460027199610225941</v>
          </cell>
        </row>
        <row r="1174">
          <cell r="B1174" t="str">
            <v>460004199502271225</v>
          </cell>
        </row>
        <row r="1175">
          <cell r="B1175" t="str">
            <v>620421199405063684</v>
          </cell>
        </row>
        <row r="1176">
          <cell r="B1176" t="str">
            <v>46000419921019001X</v>
          </cell>
        </row>
        <row r="1177">
          <cell r="B1177" t="str">
            <v>460034199709190025</v>
          </cell>
        </row>
        <row r="1178">
          <cell r="B1178" t="str">
            <v>460028199403180417</v>
          </cell>
        </row>
        <row r="1179">
          <cell r="B1179" t="str">
            <v>150221199702080313</v>
          </cell>
        </row>
        <row r="1180">
          <cell r="B1180" t="str">
            <v>230802199002090928</v>
          </cell>
        </row>
        <row r="1181">
          <cell r="B1181" t="str">
            <v>460003199304163059</v>
          </cell>
        </row>
        <row r="1182">
          <cell r="B1182" t="str">
            <v>46010319930501152X</v>
          </cell>
        </row>
        <row r="1183">
          <cell r="B1183" t="str">
            <v>460003198703032641</v>
          </cell>
        </row>
        <row r="1184">
          <cell r="B1184" t="str">
            <v>460007199704300425</v>
          </cell>
        </row>
        <row r="1185">
          <cell r="B1185" t="str">
            <v>460007199209062028</v>
          </cell>
        </row>
        <row r="1186">
          <cell r="B1186" t="str">
            <v>460004199210030024</v>
          </cell>
        </row>
        <row r="1187">
          <cell r="B1187" t="str">
            <v>460003199609026645</v>
          </cell>
        </row>
        <row r="1188">
          <cell r="B1188" t="str">
            <v>460035199208190023</v>
          </cell>
        </row>
        <row r="1189">
          <cell r="B1189" t="str">
            <v>140110198508160538</v>
          </cell>
        </row>
        <row r="1190">
          <cell r="B1190" t="str">
            <v>460027199008215927</v>
          </cell>
        </row>
        <row r="1191">
          <cell r="B1191" t="str">
            <v>469024199103120028</v>
          </cell>
        </row>
        <row r="1192">
          <cell r="B1192" t="str">
            <v>420114199211240059</v>
          </cell>
        </row>
        <row r="1193">
          <cell r="B1193" t="str">
            <v>230403199310220223</v>
          </cell>
        </row>
        <row r="1194">
          <cell r="B1194" t="str">
            <v>460102199512250623</v>
          </cell>
        </row>
        <row r="1195">
          <cell r="B1195" t="str">
            <v>362528198708145058</v>
          </cell>
        </row>
        <row r="1196">
          <cell r="B1196" t="str">
            <v>231005199308270020</v>
          </cell>
        </row>
        <row r="1197">
          <cell r="B1197" t="str">
            <v>460003199309175630</v>
          </cell>
        </row>
        <row r="1198">
          <cell r="B1198" t="str">
            <v>460103198612160045</v>
          </cell>
        </row>
        <row r="1199">
          <cell r="B1199" t="str">
            <v>460034199411074726</v>
          </cell>
        </row>
        <row r="1200">
          <cell r="B1200" t="str">
            <v>460200199509234481</v>
          </cell>
        </row>
        <row r="1201">
          <cell r="B1201" t="str">
            <v>460033199507180033</v>
          </cell>
        </row>
        <row r="1202">
          <cell r="B1202" t="str">
            <v>460003199206206756</v>
          </cell>
        </row>
        <row r="1203">
          <cell r="B1203" t="str">
            <v>440881199309083997</v>
          </cell>
        </row>
        <row r="1204">
          <cell r="B1204" t="str">
            <v>410882199101151023</v>
          </cell>
        </row>
        <row r="1205">
          <cell r="B1205" t="str">
            <v>230303199701274928</v>
          </cell>
        </row>
        <row r="1206">
          <cell r="B1206" t="str">
            <v>370685199510185510</v>
          </cell>
        </row>
        <row r="1207">
          <cell r="B1207" t="str">
            <v>460103199505131817</v>
          </cell>
        </row>
        <row r="1208">
          <cell r="B1208" t="str">
            <v>460028199502150045</v>
          </cell>
        </row>
        <row r="1209">
          <cell r="B1209" t="str">
            <v>460022199411212329</v>
          </cell>
        </row>
        <row r="1210">
          <cell r="B1210" t="str">
            <v>460006199708163724</v>
          </cell>
        </row>
        <row r="1211">
          <cell r="B1211" t="str">
            <v>460031199112120025</v>
          </cell>
        </row>
        <row r="1212">
          <cell r="B1212" t="str">
            <v>460004199411195810</v>
          </cell>
        </row>
        <row r="1213">
          <cell r="B1213" t="str">
            <v>460027199510117660</v>
          </cell>
        </row>
        <row r="1214">
          <cell r="B1214" t="str">
            <v>469003199503286666</v>
          </cell>
        </row>
        <row r="1215">
          <cell r="B1215" t="str">
            <v>460025199708070017</v>
          </cell>
        </row>
        <row r="1216">
          <cell r="B1216" t="str">
            <v>220882198909260548</v>
          </cell>
        </row>
        <row r="1217">
          <cell r="B1217" t="str">
            <v>460007199105134664</v>
          </cell>
        </row>
        <row r="1218">
          <cell r="B1218" t="str">
            <v>532622198707190040</v>
          </cell>
        </row>
        <row r="1219">
          <cell r="B1219" t="str">
            <v>222426199301104727</v>
          </cell>
        </row>
        <row r="1220">
          <cell r="B1220" t="str">
            <v>460006199506155275</v>
          </cell>
        </row>
        <row r="1221">
          <cell r="B1221" t="str">
            <v>460028199604055225</v>
          </cell>
        </row>
        <row r="1222">
          <cell r="B1222" t="str">
            <v>23088219900523452X</v>
          </cell>
        </row>
        <row r="1223">
          <cell r="B1223" t="str">
            <v>460036199612020022</v>
          </cell>
        </row>
        <row r="1224">
          <cell r="B1224" t="str">
            <v>460036198912094838</v>
          </cell>
        </row>
        <row r="1225">
          <cell r="B1225" t="str">
            <v>460106199404173427</v>
          </cell>
        </row>
        <row r="1226">
          <cell r="B1226" t="str">
            <v>37048119920403673X</v>
          </cell>
        </row>
        <row r="1227">
          <cell r="B1227" t="str">
            <v>460102198907201223</v>
          </cell>
        </row>
        <row r="1228">
          <cell r="B1228" t="str">
            <v>460028199405160022</v>
          </cell>
        </row>
        <row r="1229">
          <cell r="B1229" t="str">
            <v>222424198701313125</v>
          </cell>
        </row>
        <row r="1230">
          <cell r="B1230" t="str">
            <v>460300199109160052</v>
          </cell>
        </row>
        <row r="1231">
          <cell r="B1231" t="str">
            <v>46003119900607562X</v>
          </cell>
        </row>
        <row r="1232">
          <cell r="B1232" t="str">
            <v>460007199306157264</v>
          </cell>
        </row>
        <row r="1233">
          <cell r="B1233" t="str">
            <v>460004199408153425</v>
          </cell>
        </row>
        <row r="1234">
          <cell r="B1234" t="str">
            <v>460002199202204917</v>
          </cell>
        </row>
        <row r="1235">
          <cell r="B1235" t="str">
            <v>230203199309091064</v>
          </cell>
        </row>
        <row r="1236">
          <cell r="B1236" t="str">
            <v>460003198905142611</v>
          </cell>
        </row>
        <row r="1237">
          <cell r="B1237" t="str">
            <v>460028199211050060</v>
          </cell>
        </row>
        <row r="1238">
          <cell r="B1238" t="str">
            <v>460300199305010326</v>
          </cell>
        </row>
        <row r="1239">
          <cell r="B1239" t="str">
            <v>460002198912094922</v>
          </cell>
        </row>
        <row r="1240">
          <cell r="B1240" t="str">
            <v>460006199612124042</v>
          </cell>
        </row>
        <row r="1241">
          <cell r="B1241" t="str">
            <v>460033199108013246</v>
          </cell>
        </row>
        <row r="1242">
          <cell r="B1242" t="str">
            <v>460006198909052954</v>
          </cell>
        </row>
        <row r="1243">
          <cell r="B1243" t="str">
            <v>460004199211294021</v>
          </cell>
        </row>
        <row r="1244">
          <cell r="B1244" t="str">
            <v>460103199008070048</v>
          </cell>
        </row>
        <row r="1245">
          <cell r="B1245" t="str">
            <v>460200199405271392</v>
          </cell>
        </row>
        <row r="1246">
          <cell r="B1246" t="str">
            <v>460004199402091817</v>
          </cell>
        </row>
        <row r="1247">
          <cell r="B1247" t="str">
            <v>460002199008280027</v>
          </cell>
        </row>
        <row r="1248">
          <cell r="B1248" t="str">
            <v>460003199310112645</v>
          </cell>
        </row>
        <row r="1249">
          <cell r="B1249" t="str">
            <v>460004199304080049</v>
          </cell>
        </row>
        <row r="1250">
          <cell r="B1250" t="str">
            <v>460025199307074228</v>
          </cell>
        </row>
        <row r="1251">
          <cell r="B1251" t="str">
            <v>620102198603035828</v>
          </cell>
        </row>
        <row r="1252">
          <cell r="B1252" t="str">
            <v>46002519951112152X</v>
          </cell>
        </row>
        <row r="1253">
          <cell r="B1253" t="str">
            <v>460006198607035219</v>
          </cell>
        </row>
        <row r="1254">
          <cell r="B1254" t="str">
            <v>460004198805024825</v>
          </cell>
        </row>
        <row r="1255">
          <cell r="B1255" t="str">
            <v>460007199505084969</v>
          </cell>
        </row>
        <row r="1256">
          <cell r="B1256" t="str">
            <v>460028199405066423</v>
          </cell>
        </row>
        <row r="1257">
          <cell r="B1257" t="str">
            <v>460025199101062723</v>
          </cell>
        </row>
        <row r="1258">
          <cell r="B1258" t="str">
            <v>460028199409010021</v>
          </cell>
        </row>
        <row r="1259">
          <cell r="B1259" t="str">
            <v>460004199601220220</v>
          </cell>
        </row>
        <row r="1260">
          <cell r="B1260" t="str">
            <v>460033199304182688</v>
          </cell>
        </row>
        <row r="1261">
          <cell r="B1261" t="str">
            <v>650106198906210022</v>
          </cell>
        </row>
        <row r="1262">
          <cell r="B1262" t="str">
            <v>341227198811062325</v>
          </cell>
        </row>
        <row r="1263">
          <cell r="B1263" t="str">
            <v>460004199112244045</v>
          </cell>
        </row>
        <row r="1264">
          <cell r="B1264" t="str">
            <v>460003199509206227</v>
          </cell>
        </row>
        <row r="1265">
          <cell r="B1265" t="str">
            <v>46000619950821024X</v>
          </cell>
        </row>
        <row r="1266">
          <cell r="B1266" t="str">
            <v>460001199708290027</v>
          </cell>
        </row>
        <row r="1267">
          <cell r="B1267" t="str">
            <v>460102199701201820</v>
          </cell>
        </row>
        <row r="1268">
          <cell r="B1268" t="str">
            <v>410822199204111028</v>
          </cell>
        </row>
        <row r="1269">
          <cell r="B1269" t="str">
            <v>460031199502130421</v>
          </cell>
        </row>
        <row r="1270">
          <cell r="B1270" t="str">
            <v>460004199102204410</v>
          </cell>
        </row>
        <row r="1271">
          <cell r="B1271" t="str">
            <v>460027199312184168</v>
          </cell>
        </row>
        <row r="1272">
          <cell r="B1272" t="str">
            <v>460028199407044420</v>
          </cell>
        </row>
        <row r="1273">
          <cell r="B1273" t="str">
            <v>450322199203231028</v>
          </cell>
        </row>
        <row r="1274">
          <cell r="B1274" t="str">
            <v>460027199706165920</v>
          </cell>
        </row>
        <row r="1275">
          <cell r="B1275" t="str">
            <v>411024198704181626</v>
          </cell>
        </row>
        <row r="1276">
          <cell r="B1276" t="str">
            <v>469005199508211228</v>
          </cell>
        </row>
        <row r="1277">
          <cell r="B1277" t="str">
            <v>460003199303194259</v>
          </cell>
        </row>
        <row r="1278">
          <cell r="B1278" t="str">
            <v>46010419951025122X</v>
          </cell>
        </row>
        <row r="1279">
          <cell r="B1279" t="str">
            <v>460028199302142024</v>
          </cell>
        </row>
        <row r="1280">
          <cell r="B1280" t="str">
            <v>622621198509100038</v>
          </cell>
        </row>
        <row r="1281">
          <cell r="B1281" t="str">
            <v>460006199207167524</v>
          </cell>
        </row>
        <row r="1282">
          <cell r="B1282" t="str">
            <v>46000619911214782X</v>
          </cell>
        </row>
        <row r="1283">
          <cell r="B1283" t="str">
            <v>460006199602184025</v>
          </cell>
        </row>
        <row r="1284">
          <cell r="B1284" t="str">
            <v>22072319930221304X</v>
          </cell>
        </row>
        <row r="1285">
          <cell r="B1285" t="str">
            <v>460033199110233213</v>
          </cell>
        </row>
        <row r="1286">
          <cell r="B1286" t="str">
            <v>460034199601031225</v>
          </cell>
        </row>
        <row r="1287">
          <cell r="B1287" t="str">
            <v>460006199901215223</v>
          </cell>
        </row>
        <row r="1288">
          <cell r="B1288" t="str">
            <v>460006199010184814</v>
          </cell>
        </row>
        <row r="1289">
          <cell r="B1289" t="str">
            <v>460001199006070716</v>
          </cell>
        </row>
        <row r="1290">
          <cell r="B1290" t="str">
            <v>460103199108220947</v>
          </cell>
        </row>
        <row r="1291">
          <cell r="B1291" t="str">
            <v>460006199103184047</v>
          </cell>
        </row>
        <row r="1292">
          <cell r="B1292" t="str">
            <v>340403198807022610</v>
          </cell>
        </row>
        <row r="1293">
          <cell r="B1293" t="str">
            <v>460103199305251240</v>
          </cell>
        </row>
        <row r="1294">
          <cell r="B1294" t="str">
            <v>460030199307286328</v>
          </cell>
        </row>
        <row r="1295">
          <cell r="B1295" t="str">
            <v>460004199205104025</v>
          </cell>
        </row>
        <row r="1296">
          <cell r="B1296" t="str">
            <v>142301199303090282</v>
          </cell>
        </row>
        <row r="1297">
          <cell r="B1297" t="str">
            <v>46010319900503122X</v>
          </cell>
        </row>
        <row r="1298">
          <cell r="B1298" t="str">
            <v>460103198510110020</v>
          </cell>
        </row>
        <row r="1299">
          <cell r="B1299" t="str">
            <v>230802198710050519</v>
          </cell>
        </row>
        <row r="1300">
          <cell r="B1300" t="str">
            <v>460036199601300029</v>
          </cell>
        </row>
        <row r="1301">
          <cell r="B1301" t="str">
            <v>460003199411022243</v>
          </cell>
        </row>
        <row r="1302">
          <cell r="B1302" t="str">
            <v>460032199405144385</v>
          </cell>
        </row>
        <row r="1303">
          <cell r="B1303" t="str">
            <v>46000719930320466X</v>
          </cell>
        </row>
        <row r="1304">
          <cell r="B1304" t="str">
            <v>460028199111200842</v>
          </cell>
        </row>
        <row r="1305">
          <cell r="B1305" t="str">
            <v>460003199503043041</v>
          </cell>
        </row>
        <row r="1306">
          <cell r="B1306" t="str">
            <v>460033199610273254</v>
          </cell>
        </row>
        <row r="1307">
          <cell r="B1307" t="str">
            <v>460003199109082624</v>
          </cell>
        </row>
        <row r="1308">
          <cell r="B1308" t="str">
            <v>412701199004260525</v>
          </cell>
        </row>
        <row r="1309">
          <cell r="B1309" t="str">
            <v>460103199404071843</v>
          </cell>
        </row>
        <row r="1310">
          <cell r="B1310" t="str">
            <v>460031199210170843</v>
          </cell>
        </row>
        <row r="1311">
          <cell r="B1311" t="str">
            <v>140524199012240029</v>
          </cell>
        </row>
        <row r="1312">
          <cell r="B1312" t="str">
            <v>152326199504195629</v>
          </cell>
        </row>
        <row r="1313">
          <cell r="B1313" t="str">
            <v>460028199003266828</v>
          </cell>
        </row>
        <row r="1314">
          <cell r="B1314" t="str">
            <v>460027199312202960</v>
          </cell>
        </row>
        <row r="1315">
          <cell r="B1315" t="str">
            <v>622630199307240682</v>
          </cell>
        </row>
        <row r="1316">
          <cell r="B1316" t="str">
            <v>460030199307121523</v>
          </cell>
        </row>
        <row r="1317">
          <cell r="B1317" t="str">
            <v>460003199809182618</v>
          </cell>
        </row>
        <row r="1318">
          <cell r="B1318" t="str">
            <v>460002199301081828</v>
          </cell>
        </row>
        <row r="1319">
          <cell r="B1319" t="str">
            <v>652324198701250923</v>
          </cell>
        </row>
        <row r="1320">
          <cell r="B1320" t="str">
            <v>220382199507060620</v>
          </cell>
        </row>
        <row r="1321">
          <cell r="B1321" t="str">
            <v>460002199201096416</v>
          </cell>
        </row>
        <row r="1322">
          <cell r="B1322" t="str">
            <v>460003199305177022</v>
          </cell>
        </row>
        <row r="1323">
          <cell r="B1323" t="str">
            <v>610322198811260717</v>
          </cell>
        </row>
        <row r="1324">
          <cell r="B1324" t="str">
            <v>460001199603310714</v>
          </cell>
        </row>
        <row r="1325">
          <cell r="B1325" t="str">
            <v>460025199507240032</v>
          </cell>
        </row>
        <row r="1326">
          <cell r="B1326" t="str">
            <v>46000319931208465X</v>
          </cell>
        </row>
        <row r="1327">
          <cell r="B1327" t="str">
            <v>460027199604155684</v>
          </cell>
        </row>
        <row r="1328">
          <cell r="B1328" t="str">
            <v>340602199406011020</v>
          </cell>
        </row>
        <row r="1329">
          <cell r="B1329" t="str">
            <v>46002719940114001X</v>
          </cell>
        </row>
        <row r="1330">
          <cell r="B1330" t="str">
            <v>430903199811213923</v>
          </cell>
        </row>
        <row r="1331">
          <cell r="B1331" t="str">
            <v>460033199512125688</v>
          </cell>
        </row>
        <row r="1332">
          <cell r="B1332" t="str">
            <v>460031199209046423</v>
          </cell>
        </row>
        <row r="1333">
          <cell r="B1333" t="str">
            <v>460033199203074848</v>
          </cell>
        </row>
        <row r="1334">
          <cell r="B1334" t="str">
            <v>460027199207178524</v>
          </cell>
        </row>
        <row r="1335">
          <cell r="B1335" t="str">
            <v>460003199804117841</v>
          </cell>
        </row>
        <row r="1336">
          <cell r="B1336" t="str">
            <v>460026198803080039</v>
          </cell>
        </row>
        <row r="1337">
          <cell r="B1337" t="str">
            <v>410504199511295008</v>
          </cell>
        </row>
        <row r="1338">
          <cell r="B1338" t="str">
            <v>370983199801190022</v>
          </cell>
        </row>
        <row r="1339">
          <cell r="B1339" t="str">
            <v>211481199605127225</v>
          </cell>
        </row>
        <row r="1340">
          <cell r="B1340" t="str">
            <v>43102119970224352X</v>
          </cell>
        </row>
        <row r="1341">
          <cell r="B1341" t="str">
            <v>460004199011113812</v>
          </cell>
        </row>
        <row r="1342">
          <cell r="B1342" t="str">
            <v>230603198803153723</v>
          </cell>
        </row>
        <row r="1343">
          <cell r="B1343" t="str">
            <v>460003199802094228</v>
          </cell>
        </row>
        <row r="1344">
          <cell r="B1344" t="str">
            <v>420281199303030513</v>
          </cell>
        </row>
        <row r="1345">
          <cell r="B1345" t="str">
            <v>460103199810162740</v>
          </cell>
        </row>
        <row r="1346">
          <cell r="B1346" t="str">
            <v>460007198808117620</v>
          </cell>
        </row>
        <row r="1347">
          <cell r="B1347" t="str">
            <v>460103199403161222</v>
          </cell>
        </row>
        <row r="1348">
          <cell r="B1348" t="str">
            <v>460102199412040020</v>
          </cell>
        </row>
        <row r="1349">
          <cell r="B1349" t="str">
            <v>370283198410302223</v>
          </cell>
        </row>
        <row r="1350">
          <cell r="B1350" t="str">
            <v>469023199401250027</v>
          </cell>
        </row>
        <row r="1351">
          <cell r="B1351" t="str">
            <v>46003419960824002X</v>
          </cell>
        </row>
        <row r="1352">
          <cell r="B1352" t="str">
            <v>230381198805081527</v>
          </cell>
        </row>
        <row r="1353">
          <cell r="B1353" t="str">
            <v>46002819910714688X</v>
          </cell>
        </row>
        <row r="1354">
          <cell r="B1354" t="str">
            <v>430302199707051582</v>
          </cell>
        </row>
        <row r="1355">
          <cell r="B1355" t="str">
            <v>460004199203274020</v>
          </cell>
        </row>
        <row r="1356">
          <cell r="B1356" t="str">
            <v>460027199606072989</v>
          </cell>
        </row>
        <row r="1357">
          <cell r="B1357" t="str">
            <v>460200199702074029</v>
          </cell>
        </row>
        <row r="1358">
          <cell r="B1358" t="str">
            <v>370829199209280623</v>
          </cell>
        </row>
        <row r="1359">
          <cell r="B1359" t="str">
            <v>460033199305264837</v>
          </cell>
        </row>
        <row r="1360">
          <cell r="B1360" t="str">
            <v>460006199803091626</v>
          </cell>
        </row>
        <row r="1361">
          <cell r="B1361" t="str">
            <v>460031199311026859</v>
          </cell>
        </row>
        <row r="1362">
          <cell r="B1362" t="str">
            <v>430124199111053269</v>
          </cell>
        </row>
        <row r="1363">
          <cell r="B1363" t="str">
            <v>460004199901255425</v>
          </cell>
        </row>
        <row r="1364">
          <cell r="B1364" t="str">
            <v>150422199403150024</v>
          </cell>
        </row>
        <row r="1365">
          <cell r="B1365" t="str">
            <v>433101199507130521</v>
          </cell>
        </row>
        <row r="1366">
          <cell r="B1366" t="str">
            <v>460004199212256414</v>
          </cell>
        </row>
        <row r="1367">
          <cell r="B1367" t="str">
            <v>460004199602165227</v>
          </cell>
        </row>
        <row r="1368">
          <cell r="B1368" t="str">
            <v>430202198704090025</v>
          </cell>
        </row>
        <row r="1369">
          <cell r="B1369" t="str">
            <v>460103199107101831</v>
          </cell>
        </row>
        <row r="1370">
          <cell r="B1370" t="str">
            <v>469003199810024623</v>
          </cell>
        </row>
        <row r="1371">
          <cell r="B1371" t="str">
            <v>460104199610171526</v>
          </cell>
        </row>
        <row r="1372">
          <cell r="B1372" t="str">
            <v>460104199210231227</v>
          </cell>
        </row>
        <row r="1373">
          <cell r="B1373" t="str">
            <v>460004199009253437</v>
          </cell>
        </row>
        <row r="1374">
          <cell r="B1374" t="str">
            <v>460004199001020022</v>
          </cell>
        </row>
        <row r="1375">
          <cell r="B1375" t="str">
            <v>460104199407070914</v>
          </cell>
        </row>
        <row r="1376">
          <cell r="B1376" t="str">
            <v>460003199709045827</v>
          </cell>
        </row>
        <row r="1377">
          <cell r="B1377" t="str">
            <v>533221199404015226</v>
          </cell>
        </row>
        <row r="1378">
          <cell r="B1378" t="str">
            <v>460004198911134622</v>
          </cell>
        </row>
        <row r="1379">
          <cell r="B1379" t="str">
            <v>46002719980918821X</v>
          </cell>
        </row>
        <row r="1380">
          <cell r="B1380" t="str">
            <v>460027199212132627</v>
          </cell>
        </row>
        <row r="1381">
          <cell r="B1381" t="str">
            <v>430923199111193269</v>
          </cell>
        </row>
        <row r="1382">
          <cell r="B1382" t="str">
            <v>460004198706180849</v>
          </cell>
        </row>
        <row r="1383">
          <cell r="B1383" t="str">
            <v>142621198801160025</v>
          </cell>
        </row>
        <row r="1384">
          <cell r="B1384" t="str">
            <v>46000419870705262X</v>
          </cell>
        </row>
        <row r="1385">
          <cell r="B1385" t="str">
            <v>460022199506144517</v>
          </cell>
        </row>
        <row r="1386">
          <cell r="B1386" t="str">
            <v>460034198909235326</v>
          </cell>
        </row>
        <row r="1387">
          <cell r="B1387" t="str">
            <v>46010219950329152X</v>
          </cell>
        </row>
        <row r="1388">
          <cell r="B1388" t="str">
            <v>460030199710050622</v>
          </cell>
        </row>
        <row r="1389">
          <cell r="B1389" t="str">
            <v>360502199610141322</v>
          </cell>
        </row>
        <row r="1390">
          <cell r="B1390" t="str">
            <v>460032199302287666</v>
          </cell>
        </row>
        <row r="1391">
          <cell r="B1391" t="str">
            <v>610203199309304227</v>
          </cell>
        </row>
        <row r="1392">
          <cell r="B1392" t="str">
            <v>460102199606260929</v>
          </cell>
        </row>
        <row r="1393">
          <cell r="B1393" t="str">
            <v>610124199411031217</v>
          </cell>
        </row>
        <row r="1394">
          <cell r="B1394" t="str">
            <v>46010319941121032X</v>
          </cell>
        </row>
        <row r="1395">
          <cell r="B1395" t="str">
            <v>460033199602214772</v>
          </cell>
        </row>
        <row r="1396">
          <cell r="B1396" t="str">
            <v>460004199308091239</v>
          </cell>
        </row>
        <row r="1397">
          <cell r="B1397" t="str">
            <v>460027199408200011</v>
          </cell>
        </row>
        <row r="1398">
          <cell r="B1398" t="str">
            <v>460028199506080822</v>
          </cell>
        </row>
        <row r="1399">
          <cell r="B1399" t="str">
            <v>460004199204204040</v>
          </cell>
        </row>
        <row r="1400">
          <cell r="B1400" t="str">
            <v>460007199508020442</v>
          </cell>
        </row>
        <row r="1401">
          <cell r="B1401" t="str">
            <v>370403198810256149</v>
          </cell>
        </row>
        <row r="1402">
          <cell r="B1402" t="str">
            <v>460004199505270017</v>
          </cell>
        </row>
        <row r="1403">
          <cell r="B1403" t="str">
            <v>211202198801290010</v>
          </cell>
        </row>
        <row r="1404">
          <cell r="B1404" t="str">
            <v>460026199210101820</v>
          </cell>
        </row>
        <row r="1405">
          <cell r="B1405" t="str">
            <v>460104199110160986</v>
          </cell>
        </row>
        <row r="1406">
          <cell r="B1406" t="str">
            <v>460004199110064841</v>
          </cell>
        </row>
        <row r="1407">
          <cell r="B1407" t="str">
            <v>460025198909153615</v>
          </cell>
        </row>
        <row r="1408">
          <cell r="B1408" t="str">
            <v>460033199703154529</v>
          </cell>
        </row>
        <row r="1409">
          <cell r="B1409" t="str">
            <v>460033199808097161</v>
          </cell>
        </row>
        <row r="1410">
          <cell r="B1410" t="str">
            <v>46003619950826481X</v>
          </cell>
        </row>
        <row r="1411">
          <cell r="B1411" t="str">
            <v>460003199101261636</v>
          </cell>
        </row>
        <row r="1412">
          <cell r="B1412" t="str">
            <v>460102199608080323</v>
          </cell>
        </row>
        <row r="1413">
          <cell r="B1413" t="str">
            <v>37082819890327066X</v>
          </cell>
        </row>
        <row r="1414">
          <cell r="B1414" t="str">
            <v>36020319880812251X</v>
          </cell>
        </row>
        <row r="1415">
          <cell r="B1415" t="str">
            <v>460033199508074881</v>
          </cell>
        </row>
        <row r="1416">
          <cell r="B1416" t="str">
            <v>46900719920216496X</v>
          </cell>
        </row>
        <row r="1417">
          <cell r="B1417" t="str">
            <v>460002199408035223</v>
          </cell>
        </row>
        <row r="1418">
          <cell r="B1418" t="str">
            <v>460027199610300403</v>
          </cell>
        </row>
        <row r="1419">
          <cell r="B1419" t="str">
            <v>430121199701087021</v>
          </cell>
        </row>
        <row r="1420">
          <cell r="B1420" t="str">
            <v>460022199205283927</v>
          </cell>
        </row>
        <row r="1421">
          <cell r="B1421" t="str">
            <v>460200199802170077</v>
          </cell>
        </row>
        <row r="1422">
          <cell r="B1422" t="str">
            <v>460006199503130232</v>
          </cell>
        </row>
        <row r="1423">
          <cell r="B1423" t="str">
            <v>460033199811300087</v>
          </cell>
        </row>
        <row r="1424">
          <cell r="B1424" t="str">
            <v>460006198805111622</v>
          </cell>
        </row>
        <row r="1425">
          <cell r="B1425" t="str">
            <v>230182199405140428</v>
          </cell>
        </row>
        <row r="1426">
          <cell r="B1426" t="str">
            <v>460004199506113814</v>
          </cell>
        </row>
        <row r="1427">
          <cell r="B1427" t="str">
            <v>460104198806040929</v>
          </cell>
        </row>
        <row r="1428">
          <cell r="B1428" t="str">
            <v>460006199502164457</v>
          </cell>
        </row>
        <row r="1429">
          <cell r="B1429" t="str">
            <v>460003199310152057</v>
          </cell>
        </row>
        <row r="1430">
          <cell r="B1430" t="str">
            <v>460006199505185253</v>
          </cell>
        </row>
        <row r="1431">
          <cell r="B1431" t="str">
            <v>46000419920518124X</v>
          </cell>
        </row>
        <row r="1432">
          <cell r="B1432" t="str">
            <v>360423199608220626</v>
          </cell>
        </row>
        <row r="1433">
          <cell r="B1433" t="str">
            <v>460028199504060043</v>
          </cell>
        </row>
        <row r="1434">
          <cell r="B1434" t="str">
            <v>460025199103070647</v>
          </cell>
        </row>
        <row r="1435">
          <cell r="B1435" t="str">
            <v>460004199608036426</v>
          </cell>
        </row>
        <row r="1436">
          <cell r="B1436" t="str">
            <v>460025199307011219</v>
          </cell>
        </row>
        <row r="1437">
          <cell r="B1437" t="str">
            <v>460036199309150027</v>
          </cell>
        </row>
        <row r="1438">
          <cell r="B1438" t="str">
            <v>642226198611201664</v>
          </cell>
        </row>
        <row r="1439">
          <cell r="B1439" t="str">
            <v>460200199012074726</v>
          </cell>
        </row>
        <row r="1440">
          <cell r="B1440" t="str">
            <v>220203199001310927</v>
          </cell>
        </row>
        <row r="1441">
          <cell r="B1441" t="str">
            <v>460004198611164854</v>
          </cell>
        </row>
        <row r="1442">
          <cell r="B1442" t="str">
            <v>230606199002025223</v>
          </cell>
        </row>
        <row r="1443">
          <cell r="B1443" t="str">
            <v>460003198904124868</v>
          </cell>
        </row>
        <row r="1444">
          <cell r="B1444" t="str">
            <v>371202199705036329</v>
          </cell>
        </row>
        <row r="1445">
          <cell r="B1445" t="str">
            <v>46010319960119181X</v>
          </cell>
        </row>
        <row r="1446">
          <cell r="B1446" t="str">
            <v>330282199104038242</v>
          </cell>
        </row>
        <row r="1447">
          <cell r="B1447" t="str">
            <v>460027199503017629</v>
          </cell>
        </row>
        <row r="1448">
          <cell r="B1448" t="str">
            <v>460004199204163832</v>
          </cell>
        </row>
        <row r="1449">
          <cell r="B1449" t="str">
            <v>140225199509210036</v>
          </cell>
        </row>
        <row r="1450">
          <cell r="B1450" t="str">
            <v>460007199411050020</v>
          </cell>
        </row>
        <row r="1451">
          <cell r="B1451" t="str">
            <v>460028199812083247</v>
          </cell>
        </row>
        <row r="1452">
          <cell r="B1452" t="str">
            <v>460007199203295365</v>
          </cell>
        </row>
        <row r="1453">
          <cell r="B1453" t="str">
            <v>460034199503193028</v>
          </cell>
        </row>
        <row r="1454">
          <cell r="B1454" t="str">
            <v>460200199709112702</v>
          </cell>
        </row>
        <row r="1455">
          <cell r="B1455" t="str">
            <v>460002199709276629</v>
          </cell>
        </row>
        <row r="1456">
          <cell r="B1456" t="str">
            <v>460034199803233327</v>
          </cell>
        </row>
        <row r="1457">
          <cell r="B1457" t="str">
            <v>460036199606240029</v>
          </cell>
        </row>
        <row r="1458">
          <cell r="B1458" t="str">
            <v>460027199609158227</v>
          </cell>
        </row>
        <row r="1459">
          <cell r="B1459" t="str">
            <v>230108199603121216</v>
          </cell>
        </row>
        <row r="1460">
          <cell r="B1460" t="str">
            <v>460004199506211027</v>
          </cell>
        </row>
        <row r="1461">
          <cell r="B1461" t="str">
            <v>140226198809097022</v>
          </cell>
        </row>
        <row r="1462">
          <cell r="B1462" t="str">
            <v>445281199102222760</v>
          </cell>
        </row>
        <row r="1463">
          <cell r="B1463" t="str">
            <v>510722199008132057</v>
          </cell>
        </row>
        <row r="1464">
          <cell r="B1464" t="str">
            <v>460004199510235021</v>
          </cell>
        </row>
        <row r="1465">
          <cell r="B1465" t="str">
            <v>460003199212031622</v>
          </cell>
        </row>
        <row r="1466">
          <cell r="B1466" t="str">
            <v>450821198806205626</v>
          </cell>
        </row>
        <row r="1467">
          <cell r="B1467" t="str">
            <v>460031199010225643</v>
          </cell>
        </row>
        <row r="1468">
          <cell r="B1468" t="str">
            <v>460006199402220941</v>
          </cell>
        </row>
        <row r="1469">
          <cell r="B1469" t="str">
            <v>131125198908210163</v>
          </cell>
        </row>
        <row r="1470">
          <cell r="B1470" t="str">
            <v>460027199611168512</v>
          </cell>
        </row>
        <row r="1471">
          <cell r="B1471" t="str">
            <v>460032199501257646</v>
          </cell>
        </row>
        <row r="1472">
          <cell r="B1472" t="str">
            <v>532301199408100064</v>
          </cell>
        </row>
        <row r="1473">
          <cell r="B1473" t="str">
            <v>360729199010151528</v>
          </cell>
        </row>
        <row r="1474">
          <cell r="B1474" t="str">
            <v>460004199107290020</v>
          </cell>
        </row>
        <row r="1475">
          <cell r="B1475" t="str">
            <v>460004199608176621</v>
          </cell>
        </row>
        <row r="1476">
          <cell r="B1476" t="str">
            <v>410928198612092160</v>
          </cell>
        </row>
        <row r="1477">
          <cell r="B1477" t="str">
            <v>460031199208305227</v>
          </cell>
        </row>
        <row r="1478">
          <cell r="B1478" t="str">
            <v>140622198906032913</v>
          </cell>
        </row>
        <row r="1479">
          <cell r="B1479" t="str">
            <v>46000319920612542X</v>
          </cell>
        </row>
        <row r="1480">
          <cell r="B1480" t="str">
            <v>371329199102130610</v>
          </cell>
        </row>
        <row r="1481">
          <cell r="B1481" t="str">
            <v>460027198811034717</v>
          </cell>
        </row>
        <row r="1482">
          <cell r="B1482" t="str">
            <v>460027199306030613</v>
          </cell>
        </row>
        <row r="1483">
          <cell r="B1483" t="str">
            <v>460033199303210026</v>
          </cell>
        </row>
        <row r="1484">
          <cell r="B1484" t="str">
            <v>430624199101287325</v>
          </cell>
        </row>
        <row r="1485">
          <cell r="B1485" t="str">
            <v>370502199401056828</v>
          </cell>
        </row>
        <row r="1486">
          <cell r="B1486" t="str">
            <v>460025199301080627</v>
          </cell>
        </row>
        <row r="1487">
          <cell r="B1487" t="str">
            <v>46002219931115482X</v>
          </cell>
        </row>
        <row r="1488">
          <cell r="B1488" t="str">
            <v>460004199205256010</v>
          </cell>
        </row>
        <row r="1489">
          <cell r="B1489" t="str">
            <v>460033199008294503</v>
          </cell>
        </row>
        <row r="1490">
          <cell r="B1490" t="str">
            <v>460035199402072119</v>
          </cell>
        </row>
        <row r="1491">
          <cell r="B1491" t="str">
            <v>460027198710044182</v>
          </cell>
        </row>
        <row r="1492">
          <cell r="B1492" t="str">
            <v>460103199109143015</v>
          </cell>
        </row>
        <row r="1493">
          <cell r="B1493" t="str">
            <v>460006199405184026</v>
          </cell>
        </row>
        <row r="1494">
          <cell r="B1494" t="str">
            <v>460033199407024826</v>
          </cell>
        </row>
        <row r="1495">
          <cell r="B1495" t="str">
            <v>23060319870103431X</v>
          </cell>
        </row>
        <row r="1496">
          <cell r="B1496" t="str">
            <v>46002819950926044X</v>
          </cell>
        </row>
        <row r="1497">
          <cell r="B1497" t="str">
            <v>460002199012163229</v>
          </cell>
        </row>
        <row r="1498">
          <cell r="B1498" t="str">
            <v>460022199308251223</v>
          </cell>
        </row>
        <row r="1499">
          <cell r="B1499" t="str">
            <v>46000419940405143X</v>
          </cell>
        </row>
        <row r="1500">
          <cell r="B1500" t="str">
            <v>513824199109241245</v>
          </cell>
        </row>
        <row r="1501">
          <cell r="B1501" t="str">
            <v>460033199412020889</v>
          </cell>
        </row>
        <row r="1502">
          <cell r="B1502" t="str">
            <v>469024199606020010</v>
          </cell>
        </row>
        <row r="1503">
          <cell r="B1503" t="str">
            <v>460004199105071422</v>
          </cell>
        </row>
        <row r="1504">
          <cell r="B1504" t="str">
            <v>431021199210058627</v>
          </cell>
        </row>
        <row r="1505">
          <cell r="B1505" t="str">
            <v>460200199106113335</v>
          </cell>
        </row>
        <row r="1506">
          <cell r="B1506" t="str">
            <v>230122199309120180</v>
          </cell>
        </row>
        <row r="1507">
          <cell r="B1507" t="str">
            <v>460028199305274428</v>
          </cell>
        </row>
        <row r="1508">
          <cell r="B1508" t="str">
            <v>460033199803150023</v>
          </cell>
        </row>
        <row r="1509">
          <cell r="B1509" t="str">
            <v>460007199806205365</v>
          </cell>
        </row>
        <row r="1510">
          <cell r="B1510" t="str">
            <v>460025199502204243</v>
          </cell>
        </row>
        <row r="1511">
          <cell r="B1511" t="str">
            <v>431222199206270120</v>
          </cell>
        </row>
        <row r="1512">
          <cell r="B1512" t="str">
            <v>612729199204076021</v>
          </cell>
        </row>
        <row r="1513">
          <cell r="B1513" t="str">
            <v>460003199401065223</v>
          </cell>
        </row>
        <row r="1514">
          <cell r="B1514" t="str">
            <v>460033198912064808</v>
          </cell>
        </row>
        <row r="1515">
          <cell r="B1515" t="str">
            <v>460103199209131820</v>
          </cell>
        </row>
        <row r="1516">
          <cell r="B1516" t="str">
            <v>460103198912121523</v>
          </cell>
        </row>
        <row r="1517">
          <cell r="B1517" t="str">
            <v>422325198906102215</v>
          </cell>
        </row>
        <row r="1518">
          <cell r="B1518" t="str">
            <v>469028199705211264</v>
          </cell>
        </row>
        <row r="1519">
          <cell r="B1519" t="str">
            <v>460004199610210227</v>
          </cell>
        </row>
        <row r="1520">
          <cell r="B1520" t="str">
            <v>370783199606100385</v>
          </cell>
        </row>
        <row r="1521">
          <cell r="B1521" t="str">
            <v>460007199408107241</v>
          </cell>
        </row>
        <row r="1522">
          <cell r="B1522" t="str">
            <v>460006199412104012</v>
          </cell>
        </row>
        <row r="1523">
          <cell r="B1523" t="str">
            <v>46000319960412481X</v>
          </cell>
        </row>
        <row r="1524">
          <cell r="B1524" t="str">
            <v>460005199608033029</v>
          </cell>
        </row>
        <row r="1525">
          <cell r="B1525" t="str">
            <v>460200199111162086</v>
          </cell>
        </row>
        <row r="1526">
          <cell r="B1526" t="str">
            <v>460033199405185108</v>
          </cell>
        </row>
        <row r="1527">
          <cell r="B1527" t="str">
            <v>460027199109107925</v>
          </cell>
        </row>
        <row r="1528">
          <cell r="B1528" t="str">
            <v>460103199205201828</v>
          </cell>
        </row>
        <row r="1529">
          <cell r="B1529" t="str">
            <v>452702199510032668</v>
          </cell>
        </row>
        <row r="1530">
          <cell r="B1530" t="str">
            <v>460004199309080013</v>
          </cell>
        </row>
        <row r="1531">
          <cell r="B1531" t="str">
            <v>412726198711050853</v>
          </cell>
        </row>
        <row r="1532">
          <cell r="B1532" t="str">
            <v>460004199709110429</v>
          </cell>
        </row>
        <row r="1533">
          <cell r="B1533" t="str">
            <v>460006199611121624</v>
          </cell>
        </row>
        <row r="1534">
          <cell r="B1534" t="str">
            <v>460103199411131867</v>
          </cell>
        </row>
        <row r="1535">
          <cell r="B1535" t="str">
            <v>460006199205180645</v>
          </cell>
        </row>
        <row r="1536">
          <cell r="B1536" t="str">
            <v>460102199006150347</v>
          </cell>
        </row>
        <row r="1537">
          <cell r="B1537" t="str">
            <v>46020019960904444X</v>
          </cell>
        </row>
        <row r="1538">
          <cell r="B1538" t="str">
            <v>460102198905191228</v>
          </cell>
        </row>
        <row r="1539">
          <cell r="B1539" t="str">
            <v>460102199110280926</v>
          </cell>
        </row>
        <row r="1540">
          <cell r="B1540" t="str">
            <v>420303199003221728</v>
          </cell>
        </row>
        <row r="1541">
          <cell r="B1541" t="str">
            <v>410322198607021818</v>
          </cell>
        </row>
        <row r="1542">
          <cell r="B1542" t="str">
            <v>469005199601221025</v>
          </cell>
        </row>
        <row r="1543">
          <cell r="B1543" t="str">
            <v>460003199201036428</v>
          </cell>
        </row>
        <row r="1544">
          <cell r="B1544" t="str">
            <v>460035199512260911</v>
          </cell>
        </row>
        <row r="1545">
          <cell r="B1545" t="str">
            <v>460005199712041029</v>
          </cell>
        </row>
        <row r="1546">
          <cell r="B1546" t="str">
            <v>460005199210135148</v>
          </cell>
        </row>
        <row r="1547">
          <cell r="B1547" t="str">
            <v>622621198503151758</v>
          </cell>
        </row>
        <row r="1548">
          <cell r="B1548" t="str">
            <v>460034199505132712</v>
          </cell>
        </row>
        <row r="1549">
          <cell r="B1549" t="str">
            <v>46000419940926002X</v>
          </cell>
        </row>
        <row r="1550">
          <cell r="B1550" t="str">
            <v>460004199210155214</v>
          </cell>
        </row>
        <row r="1551">
          <cell r="B1551" t="str">
            <v>460004199611100038</v>
          </cell>
        </row>
        <row r="1552">
          <cell r="B1552" t="str">
            <v>460025199806262143</v>
          </cell>
        </row>
        <row r="1553">
          <cell r="B1553" t="str">
            <v>460004199611166440</v>
          </cell>
        </row>
        <row r="1554">
          <cell r="B1554" t="str">
            <v>46000219980219031X</v>
          </cell>
        </row>
        <row r="1555">
          <cell r="B1555" t="str">
            <v>460003199205177826</v>
          </cell>
        </row>
        <row r="1556">
          <cell r="B1556" t="str">
            <v>460031199706216825</v>
          </cell>
        </row>
        <row r="1557">
          <cell r="B1557" t="str">
            <v>460006199510081707</v>
          </cell>
        </row>
        <row r="1558">
          <cell r="B1558" t="str">
            <v>46000319890617763X</v>
          </cell>
        </row>
        <row r="1559">
          <cell r="B1559" t="str">
            <v>460004199002054021</v>
          </cell>
        </row>
        <row r="1560">
          <cell r="B1560" t="str">
            <v>36252619901010212X</v>
          </cell>
        </row>
        <row r="1561">
          <cell r="B1561" t="str">
            <v>460002199708100322</v>
          </cell>
        </row>
        <row r="1562">
          <cell r="B1562" t="str">
            <v>460027198612163727</v>
          </cell>
        </row>
        <row r="1563">
          <cell r="B1563" t="str">
            <v>460034199201050013</v>
          </cell>
        </row>
        <row r="1564">
          <cell r="B1564" t="str">
            <v>460007199309280022</v>
          </cell>
        </row>
        <row r="1565">
          <cell r="B1565" t="str">
            <v>46003419950614001X</v>
          </cell>
        </row>
        <row r="1566">
          <cell r="B1566" t="str">
            <v>430503198806140524</v>
          </cell>
        </row>
        <row r="1567">
          <cell r="B1567" t="str">
            <v>460026199509234513</v>
          </cell>
        </row>
        <row r="1568">
          <cell r="B1568" t="str">
            <v>460004199201020414</v>
          </cell>
        </row>
        <row r="1569">
          <cell r="B1569" t="str">
            <v>610502198908100440</v>
          </cell>
        </row>
        <row r="1570">
          <cell r="B1570" t="str">
            <v>460027199402224127</v>
          </cell>
        </row>
        <row r="1571">
          <cell r="B1571" t="str">
            <v>46000319940217021X</v>
          </cell>
        </row>
        <row r="1572">
          <cell r="B1572" t="str">
            <v>460004199007110635</v>
          </cell>
        </row>
        <row r="1573">
          <cell r="B1573" t="str">
            <v>130926198909013064</v>
          </cell>
        </row>
        <row r="1574">
          <cell r="B1574" t="str">
            <v>460006198506141653</v>
          </cell>
        </row>
        <row r="1575">
          <cell r="B1575" t="str">
            <v>622626199208125641</v>
          </cell>
        </row>
        <row r="1576">
          <cell r="B1576" t="str">
            <v>460004199412022225</v>
          </cell>
        </row>
        <row r="1577">
          <cell r="B1577" t="str">
            <v>460102199608092420</v>
          </cell>
        </row>
        <row r="1578">
          <cell r="B1578" t="str">
            <v>232332199001150020</v>
          </cell>
        </row>
        <row r="1579">
          <cell r="B1579" t="str">
            <v>421302199208160441</v>
          </cell>
        </row>
        <row r="1580">
          <cell r="B1580" t="str">
            <v>460004198808183637</v>
          </cell>
        </row>
        <row r="1581">
          <cell r="B1581" t="str">
            <v>460104199109060929</v>
          </cell>
        </row>
        <row r="1582">
          <cell r="B1582" t="str">
            <v>460004199211093027</v>
          </cell>
        </row>
        <row r="1583">
          <cell r="B1583" t="str">
            <v>630121199111245349</v>
          </cell>
        </row>
        <row r="1584">
          <cell r="B1584" t="str">
            <v>460027199506063436</v>
          </cell>
        </row>
        <row r="1585">
          <cell r="B1585" t="str">
            <v>460006199708117824</v>
          </cell>
        </row>
        <row r="1586">
          <cell r="B1586" t="str">
            <v>460004199708116423</v>
          </cell>
        </row>
        <row r="1587">
          <cell r="B1587" t="str">
            <v>460103198912060046</v>
          </cell>
        </row>
        <row r="1588">
          <cell r="B1588" t="str">
            <v>460004198811244218</v>
          </cell>
        </row>
        <row r="1589">
          <cell r="B1589" t="str">
            <v>460003199209120034</v>
          </cell>
        </row>
        <row r="1590">
          <cell r="B1590" t="str">
            <v>460022198907256021</v>
          </cell>
        </row>
        <row r="1591">
          <cell r="B1591" t="str">
            <v>460007199712107246</v>
          </cell>
        </row>
        <row r="1592">
          <cell r="B1592" t="str">
            <v>410823198707140017</v>
          </cell>
        </row>
        <row r="1593">
          <cell r="B1593" t="str">
            <v>460103199206190024</v>
          </cell>
        </row>
        <row r="1594">
          <cell r="B1594" t="str">
            <v>460103199501160629</v>
          </cell>
        </row>
        <row r="1595">
          <cell r="B1595" t="str">
            <v>513701199603144627</v>
          </cell>
        </row>
        <row r="1596">
          <cell r="B1596" t="str">
            <v>460102199306013029</v>
          </cell>
        </row>
        <row r="1597">
          <cell r="B1597" t="str">
            <v>460033199501273570</v>
          </cell>
        </row>
        <row r="1598">
          <cell r="B1598" t="str">
            <v>460027199012158590</v>
          </cell>
        </row>
        <row r="1599">
          <cell r="B1599" t="str">
            <v>460002199405156222</v>
          </cell>
        </row>
        <row r="1600">
          <cell r="B1600" t="str">
            <v>46000619970818842X</v>
          </cell>
        </row>
        <row r="1601">
          <cell r="B1601" t="str">
            <v>460028199404020829</v>
          </cell>
        </row>
        <row r="1602">
          <cell r="B1602" t="str">
            <v>130828199611160020</v>
          </cell>
        </row>
        <row r="1603">
          <cell r="B1603" t="str">
            <v>360724199602161023</v>
          </cell>
        </row>
        <row r="1604">
          <cell r="B1604" t="str">
            <v>460004199305111425</v>
          </cell>
        </row>
        <row r="1605">
          <cell r="B1605" t="str">
            <v>460006199610224824</v>
          </cell>
        </row>
        <row r="1606">
          <cell r="B1606" t="str">
            <v>460026199412162744</v>
          </cell>
        </row>
        <row r="1607">
          <cell r="B1607" t="str">
            <v>460004199701220041</v>
          </cell>
        </row>
        <row r="1608">
          <cell r="B1608" t="str">
            <v>460004199512090217</v>
          </cell>
        </row>
        <row r="1609">
          <cell r="B1609" t="str">
            <v>460006199308237827</v>
          </cell>
        </row>
        <row r="1610">
          <cell r="B1610" t="str">
            <v>460036199001122118</v>
          </cell>
        </row>
        <row r="1611">
          <cell r="B1611" t="str">
            <v>211381199308242643</v>
          </cell>
        </row>
        <row r="1612">
          <cell r="B1612" t="str">
            <v>460028199509240422</v>
          </cell>
        </row>
        <row r="1613">
          <cell r="B1613" t="str">
            <v>46000419970529024X</v>
          </cell>
        </row>
        <row r="1614">
          <cell r="B1614" t="str">
            <v>460102199209071526</v>
          </cell>
        </row>
        <row r="1615">
          <cell r="B1615" t="str">
            <v>460102199407291845</v>
          </cell>
        </row>
        <row r="1616">
          <cell r="B1616" t="str">
            <v>460003199512185228</v>
          </cell>
        </row>
        <row r="1617">
          <cell r="B1617" t="str">
            <v>460006199406151621</v>
          </cell>
        </row>
        <row r="1618">
          <cell r="B1618" t="str">
            <v>460027199502134727</v>
          </cell>
        </row>
        <row r="1619">
          <cell r="B1619" t="str">
            <v>46000219890617052X</v>
          </cell>
        </row>
        <row r="1620">
          <cell r="B1620" t="str">
            <v>460025199006194226</v>
          </cell>
        </row>
        <row r="1621">
          <cell r="B1621" t="str">
            <v>460200199303240018</v>
          </cell>
        </row>
        <row r="1622">
          <cell r="B1622" t="str">
            <v>460004199206050815</v>
          </cell>
        </row>
        <row r="1623">
          <cell r="B1623" t="str">
            <v>460027199406190024</v>
          </cell>
        </row>
        <row r="1624">
          <cell r="B1624" t="str">
            <v>46000419901110262X</v>
          </cell>
        </row>
        <row r="1625">
          <cell r="B1625" t="str">
            <v>410305199101044519</v>
          </cell>
        </row>
        <row r="1626">
          <cell r="B1626" t="str">
            <v>460004199509170654</v>
          </cell>
        </row>
        <row r="1627">
          <cell r="B1627" t="str">
            <v>460028199404292429</v>
          </cell>
        </row>
        <row r="1628">
          <cell r="B1628" t="str">
            <v>620521199307282707</v>
          </cell>
        </row>
        <row r="1629">
          <cell r="B1629" t="str">
            <v>460004199409290026</v>
          </cell>
        </row>
        <row r="1630">
          <cell r="B1630" t="str">
            <v>341282199308067611</v>
          </cell>
        </row>
        <row r="1631">
          <cell r="B1631" t="str">
            <v>130302199004061126</v>
          </cell>
        </row>
        <row r="1632">
          <cell r="B1632" t="str">
            <v>46000319880801524X</v>
          </cell>
        </row>
        <row r="1633">
          <cell r="B1633" t="str">
            <v>460006199304110626</v>
          </cell>
        </row>
        <row r="1634">
          <cell r="B1634" t="str">
            <v>460200199602224704</v>
          </cell>
        </row>
        <row r="1635">
          <cell r="B1635" t="str">
            <v>460032199707254360</v>
          </cell>
        </row>
        <row r="1636">
          <cell r="B1636" t="str">
            <v>460003199701307626</v>
          </cell>
        </row>
        <row r="1637">
          <cell r="B1637" t="str">
            <v>632824199505120425</v>
          </cell>
        </row>
        <row r="1638">
          <cell r="B1638" t="str">
            <v>460103198908220326</v>
          </cell>
        </row>
        <row r="1639">
          <cell r="B1639" t="str">
            <v>460200199010032303</v>
          </cell>
        </row>
        <row r="1640">
          <cell r="B1640" t="str">
            <v>460006199309112719</v>
          </cell>
        </row>
        <row r="1641">
          <cell r="B1641" t="str">
            <v>46000419900828141X</v>
          </cell>
        </row>
        <row r="1642">
          <cell r="B1642" t="str">
            <v>152823199402040026</v>
          </cell>
        </row>
        <row r="1643">
          <cell r="B1643" t="str">
            <v>46900319920410122X</v>
          </cell>
        </row>
        <row r="1644">
          <cell r="B1644" t="str">
            <v>460004199311073226</v>
          </cell>
        </row>
        <row r="1645">
          <cell r="B1645" t="str">
            <v>460027199311306629</v>
          </cell>
        </row>
        <row r="1646">
          <cell r="B1646" t="str">
            <v>460300199806180024</v>
          </cell>
        </row>
        <row r="1647">
          <cell r="B1647" t="str">
            <v>411527199112300514</v>
          </cell>
        </row>
        <row r="1648">
          <cell r="B1648" t="str">
            <v>460033199802100059</v>
          </cell>
        </row>
        <row r="1649">
          <cell r="B1649" t="str">
            <v>460104199401120028</v>
          </cell>
        </row>
        <row r="1650">
          <cell r="B1650" t="str">
            <v>460025199304050626</v>
          </cell>
        </row>
        <row r="1651">
          <cell r="B1651" t="str">
            <v>460007199403150822</v>
          </cell>
        </row>
        <row r="1652">
          <cell r="B1652" t="str">
            <v>460035199706270923</v>
          </cell>
        </row>
        <row r="1653">
          <cell r="B1653" t="str">
            <v>460003199209115868</v>
          </cell>
        </row>
        <row r="1654">
          <cell r="B1654" t="str">
            <v>360321199406080022</v>
          </cell>
        </row>
        <row r="1655">
          <cell r="B1655" t="str">
            <v>150422198902113629</v>
          </cell>
        </row>
        <row r="1656">
          <cell r="B1656" t="str">
            <v>460007199511020013</v>
          </cell>
        </row>
        <row r="1657">
          <cell r="B1657" t="str">
            <v>46010219910316154X</v>
          </cell>
        </row>
        <row r="1658">
          <cell r="B1658" t="str">
            <v>330327198910157242</v>
          </cell>
        </row>
        <row r="1659">
          <cell r="B1659" t="str">
            <v>46002719950919292X</v>
          </cell>
        </row>
        <row r="1660">
          <cell r="B1660" t="str">
            <v>460300199411050049</v>
          </cell>
        </row>
        <row r="1661">
          <cell r="B1661" t="str">
            <v>460002199306164112</v>
          </cell>
        </row>
        <row r="1662">
          <cell r="B1662" t="str">
            <v>460003199807190219</v>
          </cell>
        </row>
        <row r="1663">
          <cell r="B1663" t="str">
            <v>460036199710270025</v>
          </cell>
        </row>
        <row r="1664">
          <cell r="B1664" t="str">
            <v>460027199406154736</v>
          </cell>
        </row>
        <row r="1665">
          <cell r="B1665" t="str">
            <v>460004199403145012</v>
          </cell>
        </row>
        <row r="1666">
          <cell r="B1666" t="str">
            <v>460031199411270840</v>
          </cell>
        </row>
        <row r="1667">
          <cell r="B1667" t="str">
            <v>460003198812280417</v>
          </cell>
        </row>
        <row r="1668">
          <cell r="B1668" t="str">
            <v>460026199607023023</v>
          </cell>
        </row>
        <row r="1669">
          <cell r="B1669" t="str">
            <v>46000419860309581X</v>
          </cell>
        </row>
        <row r="1670">
          <cell r="B1670" t="str">
            <v>46010319900305273X</v>
          </cell>
        </row>
        <row r="1671">
          <cell r="B1671" t="str">
            <v>460031199308141223</v>
          </cell>
        </row>
        <row r="1672">
          <cell r="B1672" t="str">
            <v>46010319900825033X</v>
          </cell>
        </row>
        <row r="1673">
          <cell r="B1673" t="str">
            <v>46000419920522641X</v>
          </cell>
        </row>
        <row r="1674">
          <cell r="B1674" t="str">
            <v>460022199706240327</v>
          </cell>
        </row>
        <row r="1675">
          <cell r="B1675" t="str">
            <v>460200198905195125</v>
          </cell>
        </row>
        <row r="1676">
          <cell r="B1676" t="str">
            <v>130530199111200036</v>
          </cell>
        </row>
        <row r="1677">
          <cell r="B1677" t="str">
            <v>460102199801201254</v>
          </cell>
        </row>
        <row r="1678">
          <cell r="B1678" t="str">
            <v>440783199711085138</v>
          </cell>
        </row>
        <row r="1679">
          <cell r="B1679" t="str">
            <v>460003198911077422</v>
          </cell>
        </row>
        <row r="1680">
          <cell r="B1680" t="str">
            <v>220202199407261882</v>
          </cell>
        </row>
        <row r="1681">
          <cell r="B1681" t="str">
            <v>460103198911092126</v>
          </cell>
        </row>
        <row r="1682">
          <cell r="B1682" t="str">
            <v>460027199508101758</v>
          </cell>
        </row>
        <row r="1683">
          <cell r="B1683" t="str">
            <v>460103199110042721</v>
          </cell>
        </row>
        <row r="1684">
          <cell r="B1684" t="str">
            <v>460004198805060033</v>
          </cell>
        </row>
        <row r="1685">
          <cell r="B1685" t="str">
            <v>460006199211280239</v>
          </cell>
        </row>
        <row r="1686">
          <cell r="B1686" t="str">
            <v>460007199607127245</v>
          </cell>
        </row>
        <row r="1687">
          <cell r="B1687" t="str">
            <v>460034199305201533</v>
          </cell>
        </row>
        <row r="1688">
          <cell r="B1688" t="str">
            <v>372901199608269393</v>
          </cell>
        </row>
        <row r="1689">
          <cell r="B1689" t="str">
            <v>460033199005163225</v>
          </cell>
        </row>
        <row r="1690">
          <cell r="B1690" t="str">
            <v>460025199112314527</v>
          </cell>
        </row>
        <row r="1691">
          <cell r="B1691" t="str">
            <v>460028199406030422</v>
          </cell>
        </row>
        <row r="1692">
          <cell r="B1692" t="str">
            <v>460028199602193624</v>
          </cell>
        </row>
        <row r="1693">
          <cell r="B1693" t="str">
            <v>350824199307100424</v>
          </cell>
        </row>
        <row r="1694">
          <cell r="B1694" t="str">
            <v>460026199610304520</v>
          </cell>
        </row>
        <row r="1695">
          <cell r="B1695" t="str">
            <v>430422199711084601</v>
          </cell>
        </row>
        <row r="1696">
          <cell r="B1696" t="str">
            <v>460030198707050336</v>
          </cell>
        </row>
        <row r="1697">
          <cell r="B1697" t="str">
            <v>46010319930109062X</v>
          </cell>
        </row>
        <row r="1698">
          <cell r="B1698" t="str">
            <v>460102199005271219</v>
          </cell>
        </row>
        <row r="1699">
          <cell r="B1699" t="str">
            <v>460002198904252513</v>
          </cell>
        </row>
        <row r="1700">
          <cell r="B1700" t="str">
            <v>440881199607263515</v>
          </cell>
        </row>
        <row r="1701">
          <cell r="B1701" t="str">
            <v>46000419980722522X</v>
          </cell>
        </row>
        <row r="1702">
          <cell r="B1702" t="str">
            <v>430902199110051523</v>
          </cell>
        </row>
        <row r="1703">
          <cell r="B1703" t="str">
            <v>460103199408130310</v>
          </cell>
        </row>
        <row r="1704">
          <cell r="B1704" t="str">
            <v>460004199607260047</v>
          </cell>
        </row>
        <row r="1705">
          <cell r="B1705" t="str">
            <v>360782199301095214</v>
          </cell>
        </row>
        <row r="1706">
          <cell r="B1706" t="str">
            <v>460027199111200408</v>
          </cell>
        </row>
        <row r="1707">
          <cell r="B1707" t="str">
            <v>460003199409174221</v>
          </cell>
        </row>
        <row r="1708">
          <cell r="B1708" t="str">
            <v>420881198609230022</v>
          </cell>
        </row>
        <row r="1709">
          <cell r="B1709" t="str">
            <v>230521198602050020</v>
          </cell>
        </row>
        <row r="1710">
          <cell r="B1710" t="str">
            <v>460006199403057242</v>
          </cell>
        </row>
        <row r="1711">
          <cell r="B1711" t="str">
            <v>460025199408102718</v>
          </cell>
        </row>
        <row r="1712">
          <cell r="B1712" t="str">
            <v>460004199612264448</v>
          </cell>
        </row>
        <row r="1713">
          <cell r="B1713" t="str">
            <v>460200199003152788</v>
          </cell>
        </row>
        <row r="1714">
          <cell r="B1714" t="str">
            <v>460005199608024827</v>
          </cell>
        </row>
        <row r="1715">
          <cell r="B1715" t="str">
            <v>15042919941014361X</v>
          </cell>
        </row>
        <row r="1716">
          <cell r="B1716" t="str">
            <v>460026199306095111</v>
          </cell>
        </row>
        <row r="1717">
          <cell r="B1717" t="str">
            <v>460007199308060060</v>
          </cell>
        </row>
        <row r="1718">
          <cell r="B1718" t="str">
            <v>460102199712260922</v>
          </cell>
        </row>
        <row r="1719">
          <cell r="B1719" t="str">
            <v>460004198810085104</v>
          </cell>
        </row>
        <row r="1720">
          <cell r="B1720" t="str">
            <v>460007199209230028</v>
          </cell>
        </row>
        <row r="1721">
          <cell r="B1721" t="str">
            <v>460003199209111840</v>
          </cell>
        </row>
        <row r="1722">
          <cell r="B1722" t="str">
            <v>460036198712200026</v>
          </cell>
        </row>
        <row r="1723">
          <cell r="B1723" t="str">
            <v>460021199503154422</v>
          </cell>
        </row>
        <row r="1724">
          <cell r="B1724" t="str">
            <v>460033199101181175</v>
          </cell>
        </row>
        <row r="1725">
          <cell r="B1725" t="str">
            <v>460004199704153227</v>
          </cell>
        </row>
        <row r="1726">
          <cell r="B1726" t="str">
            <v>460034199603261542</v>
          </cell>
        </row>
        <row r="1727">
          <cell r="B1727" t="str">
            <v>460025199303030025</v>
          </cell>
        </row>
        <row r="1728">
          <cell r="B1728" t="str">
            <v>460006199109104503</v>
          </cell>
        </row>
        <row r="1729">
          <cell r="B1729" t="str">
            <v>420321198708122496</v>
          </cell>
        </row>
        <row r="1730">
          <cell r="B1730" t="str">
            <v>460004199305200241</v>
          </cell>
        </row>
        <row r="1731">
          <cell r="B1731" t="str">
            <v>460102199605260011</v>
          </cell>
        </row>
        <row r="1732">
          <cell r="B1732" t="str">
            <v>46000619911005446X</v>
          </cell>
        </row>
        <row r="1733">
          <cell r="B1733" t="str">
            <v>460003199610114220</v>
          </cell>
        </row>
        <row r="1734">
          <cell r="B1734" t="str">
            <v>460027199412030027</v>
          </cell>
        </row>
        <row r="1735">
          <cell r="B1735" t="str">
            <v>522634199511190020</v>
          </cell>
        </row>
        <row r="1736">
          <cell r="B1736" t="str">
            <v>230605198707081822</v>
          </cell>
        </row>
        <row r="1737">
          <cell r="B1737" t="str">
            <v>460021199409164421</v>
          </cell>
        </row>
        <row r="1738">
          <cell r="B1738" t="str">
            <v>460028199410014820</v>
          </cell>
        </row>
        <row r="1739">
          <cell r="B1739" t="str">
            <v>460027199202284766</v>
          </cell>
        </row>
        <row r="1740">
          <cell r="B1740" t="str">
            <v>230304199008194029</v>
          </cell>
        </row>
        <row r="1741">
          <cell r="B1741" t="str">
            <v>460031199201131615</v>
          </cell>
        </row>
        <row r="1742">
          <cell r="B1742" t="str">
            <v>460102199503110020</v>
          </cell>
        </row>
        <row r="1743">
          <cell r="B1743" t="str">
            <v>460004199602110023</v>
          </cell>
        </row>
        <row r="1744">
          <cell r="B1744" t="str">
            <v>460007199312300012</v>
          </cell>
        </row>
        <row r="1745">
          <cell r="B1745" t="str">
            <v>460027199306171328</v>
          </cell>
        </row>
        <row r="1746">
          <cell r="B1746" t="str">
            <v>460004199208220646</v>
          </cell>
        </row>
        <row r="1747">
          <cell r="B1747" t="str">
            <v>140203199011075617</v>
          </cell>
        </row>
        <row r="1748">
          <cell r="B1748" t="str">
            <v>431003199606186024</v>
          </cell>
        </row>
        <row r="1749">
          <cell r="B1749" t="str">
            <v>460005199605082511</v>
          </cell>
        </row>
        <row r="1750">
          <cell r="B1750" t="str">
            <v>46010419900105093X</v>
          </cell>
        </row>
        <row r="1751">
          <cell r="B1751" t="str">
            <v>460030199205180047</v>
          </cell>
        </row>
        <row r="1752">
          <cell r="B1752" t="str">
            <v>460003199212177429</v>
          </cell>
        </row>
        <row r="1753">
          <cell r="B1753" t="str">
            <v>460006199407248118</v>
          </cell>
        </row>
        <row r="1754">
          <cell r="B1754" t="str">
            <v>460022199201271929</v>
          </cell>
        </row>
        <row r="1755">
          <cell r="B1755" t="str">
            <v>460103199210210614</v>
          </cell>
        </row>
        <row r="1756">
          <cell r="B1756" t="str">
            <v>460102198908061277</v>
          </cell>
        </row>
        <row r="1757">
          <cell r="B1757" t="str">
            <v>210522199108244134</v>
          </cell>
        </row>
        <row r="1758">
          <cell r="B1758" t="str">
            <v>46000319950812182X</v>
          </cell>
        </row>
        <row r="1759">
          <cell r="B1759" t="str">
            <v>460007199407130028</v>
          </cell>
        </row>
        <row r="1760">
          <cell r="B1760" t="str">
            <v>460003199003280622</v>
          </cell>
        </row>
        <row r="1761">
          <cell r="B1761" t="str">
            <v>152104198503012540</v>
          </cell>
        </row>
        <row r="1762">
          <cell r="B1762" t="str">
            <v>460022198805281023</v>
          </cell>
        </row>
        <row r="1763">
          <cell r="B1763" t="str">
            <v>231003199703253527</v>
          </cell>
        </row>
        <row r="1764">
          <cell r="B1764" t="str">
            <v>460007199005155820</v>
          </cell>
        </row>
        <row r="1765">
          <cell r="B1765" t="str">
            <v>62230119871210194X</v>
          </cell>
        </row>
        <row r="1766">
          <cell r="B1766" t="str">
            <v>360312199603200525</v>
          </cell>
        </row>
        <row r="1767">
          <cell r="B1767" t="str">
            <v>460103199309180021</v>
          </cell>
        </row>
        <row r="1768">
          <cell r="B1768" t="str">
            <v>460007199401010068</v>
          </cell>
        </row>
        <row r="1769">
          <cell r="B1769" t="str">
            <v>46000419941125362X</v>
          </cell>
        </row>
        <row r="1770">
          <cell r="B1770" t="str">
            <v>460034199305010024</v>
          </cell>
        </row>
        <row r="1771">
          <cell r="B1771" t="str">
            <v>460103199504180326</v>
          </cell>
        </row>
        <row r="1772">
          <cell r="B1772" t="str">
            <v>460103198806231825</v>
          </cell>
        </row>
        <row r="1773">
          <cell r="B1773" t="str">
            <v>342626199204010188</v>
          </cell>
        </row>
        <row r="1774">
          <cell r="B1774" t="str">
            <v>460004199512011224</v>
          </cell>
        </row>
        <row r="1775">
          <cell r="B1775" t="str">
            <v>460027199904096241</v>
          </cell>
        </row>
        <row r="1776">
          <cell r="B1776" t="str">
            <v>460022199404110527</v>
          </cell>
        </row>
        <row r="1777">
          <cell r="B1777" t="str">
            <v>460027199412052920</v>
          </cell>
        </row>
        <row r="1778">
          <cell r="B1778" t="str">
            <v>460022199408130322</v>
          </cell>
        </row>
        <row r="1779">
          <cell r="B1779" t="str">
            <v>469026199503056427</v>
          </cell>
        </row>
        <row r="1780">
          <cell r="B1780" t="str">
            <v>460103198803110040</v>
          </cell>
        </row>
        <row r="1781">
          <cell r="B1781" t="str">
            <v>460007199402083613</v>
          </cell>
        </row>
        <row r="1782">
          <cell r="B1782" t="str">
            <v>420684198605131025</v>
          </cell>
        </row>
        <row r="1783">
          <cell r="B1783" t="str">
            <v>460026199301010641</v>
          </cell>
        </row>
        <row r="1784">
          <cell r="B1784" t="str">
            <v>460004199202036426</v>
          </cell>
        </row>
        <row r="1785">
          <cell r="B1785" t="str">
            <v>460001199009010735</v>
          </cell>
        </row>
        <row r="1786">
          <cell r="B1786" t="str">
            <v>410521199111112029</v>
          </cell>
        </row>
        <row r="1787">
          <cell r="B1787" t="str">
            <v>460022198710153942</v>
          </cell>
        </row>
        <row r="1788">
          <cell r="B1788" t="str">
            <v>220106199604171026</v>
          </cell>
        </row>
        <row r="1789">
          <cell r="B1789" t="str">
            <v>460004198911164418</v>
          </cell>
        </row>
        <row r="1790">
          <cell r="B1790" t="str">
            <v>230183199207270527</v>
          </cell>
        </row>
        <row r="1791">
          <cell r="B1791" t="str">
            <v>460007199709123624</v>
          </cell>
        </row>
        <row r="1792">
          <cell r="B1792" t="str">
            <v>460005199408170088</v>
          </cell>
        </row>
        <row r="1793">
          <cell r="B1793" t="str">
            <v>460006199411040635</v>
          </cell>
        </row>
        <row r="1794">
          <cell r="B1794" t="str">
            <v>460022199304150046</v>
          </cell>
        </row>
        <row r="1795">
          <cell r="B1795" t="str">
            <v>460027199008101030</v>
          </cell>
        </row>
        <row r="1796">
          <cell r="B1796" t="str">
            <v>46010319930814124X</v>
          </cell>
        </row>
        <row r="1797">
          <cell r="B1797" t="str">
            <v>460028199502224446</v>
          </cell>
        </row>
        <row r="1798">
          <cell r="B1798" t="str">
            <v>370213199202045221</v>
          </cell>
        </row>
        <row r="1799">
          <cell r="B1799" t="str">
            <v>460102199103282122</v>
          </cell>
        </row>
        <row r="1800">
          <cell r="B1800" t="str">
            <v>340825199111272325</v>
          </cell>
        </row>
        <row r="1801">
          <cell r="B1801" t="str">
            <v>460007199704245008</v>
          </cell>
        </row>
        <row r="1802">
          <cell r="B1802" t="str">
            <v>460007199410307242</v>
          </cell>
        </row>
        <row r="1803">
          <cell r="B1803" t="str">
            <v>410882199310198557</v>
          </cell>
        </row>
        <row r="1804">
          <cell r="B1804" t="str">
            <v>460034198911255510</v>
          </cell>
        </row>
        <row r="1805">
          <cell r="B1805" t="str">
            <v>460033198911232670</v>
          </cell>
        </row>
        <row r="1806">
          <cell r="B1806" t="str">
            <v>46010219870217302X</v>
          </cell>
        </row>
        <row r="1807">
          <cell r="B1807" t="str">
            <v>460007199411124966</v>
          </cell>
        </row>
        <row r="1808">
          <cell r="B1808" t="str">
            <v>460006199706190614</v>
          </cell>
        </row>
        <row r="1809">
          <cell r="B1809" t="str">
            <v>460200199611215121</v>
          </cell>
        </row>
        <row r="1810">
          <cell r="B1810" t="str">
            <v>460102198407091224</v>
          </cell>
        </row>
        <row r="1811">
          <cell r="B1811" t="str">
            <v>460001199401070716</v>
          </cell>
        </row>
        <row r="1812">
          <cell r="B1812" t="str">
            <v>460033199401023582</v>
          </cell>
        </row>
        <row r="1813">
          <cell r="B1813" t="str">
            <v>460004199002173426</v>
          </cell>
        </row>
        <row r="1814">
          <cell r="B1814" t="str">
            <v>460002199407253843</v>
          </cell>
        </row>
        <row r="1815">
          <cell r="B1815" t="str">
            <v>460001199601180725</v>
          </cell>
        </row>
        <row r="1816">
          <cell r="B1816" t="str">
            <v>460025198711092423</v>
          </cell>
        </row>
        <row r="1817">
          <cell r="B1817" t="str">
            <v>460103199101183012</v>
          </cell>
        </row>
        <row r="1818">
          <cell r="B1818" t="str">
            <v>460103199310213628</v>
          </cell>
        </row>
        <row r="1819">
          <cell r="B1819" t="str">
            <v>411329199502014427</v>
          </cell>
        </row>
        <row r="1820">
          <cell r="B1820" t="str">
            <v>460006199610188421</v>
          </cell>
        </row>
        <row r="1821">
          <cell r="B1821" t="str">
            <v>460006199801040227</v>
          </cell>
        </row>
        <row r="1822">
          <cell r="B1822" t="str">
            <v>460003199811301823</v>
          </cell>
        </row>
        <row r="1823">
          <cell r="B1823" t="str">
            <v>460031199510204427</v>
          </cell>
        </row>
        <row r="1824">
          <cell r="B1824" t="str">
            <v>460003199508016026</v>
          </cell>
        </row>
        <row r="1825">
          <cell r="B1825" t="str">
            <v>460004199511065829</v>
          </cell>
        </row>
        <row r="1826">
          <cell r="B1826" t="str">
            <v>469003199508157011</v>
          </cell>
        </row>
        <row r="1827">
          <cell r="B1827" t="str">
            <v>422825198801092740</v>
          </cell>
        </row>
        <row r="1828">
          <cell r="B1828" t="str">
            <v>460105198612306246</v>
          </cell>
        </row>
        <row r="1829">
          <cell r="B1829" t="str">
            <v>22050219880125122X</v>
          </cell>
        </row>
        <row r="1830">
          <cell r="B1830" t="str">
            <v>460033199103273284</v>
          </cell>
        </row>
        <row r="1831">
          <cell r="B1831" t="str">
            <v>460004199610123449</v>
          </cell>
        </row>
        <row r="1832">
          <cell r="B1832" t="str">
            <v>460026199003254517</v>
          </cell>
        </row>
        <row r="1833">
          <cell r="B1833" t="str">
            <v>460028199403140028</v>
          </cell>
        </row>
        <row r="1834">
          <cell r="B1834" t="str">
            <v>460003199411167442</v>
          </cell>
        </row>
        <row r="1835">
          <cell r="B1835" t="str">
            <v>460025199109180011</v>
          </cell>
        </row>
        <row r="1836">
          <cell r="B1836" t="str">
            <v>370211199103242059</v>
          </cell>
        </row>
        <row r="1837">
          <cell r="B1837" t="str">
            <v>460005199410133243</v>
          </cell>
        </row>
        <row r="1838">
          <cell r="B1838" t="str">
            <v>46000619891016163X</v>
          </cell>
        </row>
        <row r="1839">
          <cell r="B1839" t="str">
            <v>460031199602184822</v>
          </cell>
        </row>
        <row r="1840">
          <cell r="B1840" t="str">
            <v>460003199201160023</v>
          </cell>
        </row>
        <row r="1841">
          <cell r="B1841" t="str">
            <v>232331198906150462</v>
          </cell>
        </row>
        <row r="1842">
          <cell r="B1842" t="str">
            <v>41272219930318451X</v>
          </cell>
        </row>
        <row r="1843">
          <cell r="B1843" t="str">
            <v>460025199409054228</v>
          </cell>
        </row>
        <row r="1844">
          <cell r="B1844" t="str">
            <v>46003019931019212X</v>
          </cell>
        </row>
        <row r="1845">
          <cell r="B1845" t="str">
            <v>460102199208070329</v>
          </cell>
        </row>
        <row r="1846">
          <cell r="B1846" t="str">
            <v>460028198504132444</v>
          </cell>
        </row>
        <row r="1847">
          <cell r="B1847" t="str">
            <v>460003199609240238</v>
          </cell>
        </row>
        <row r="1848">
          <cell r="B1848" t="str">
            <v>460022199501256229</v>
          </cell>
        </row>
        <row r="1849">
          <cell r="B1849" t="str">
            <v>41058119880604903X</v>
          </cell>
        </row>
        <row r="1850">
          <cell r="B1850" t="str">
            <v>460007199706030027</v>
          </cell>
        </row>
        <row r="1851">
          <cell r="B1851" t="str">
            <v>460003199609165821</v>
          </cell>
        </row>
        <row r="1852">
          <cell r="B1852" t="str">
            <v>46000319971015422X</v>
          </cell>
        </row>
        <row r="1853">
          <cell r="B1853" t="str">
            <v>460005199509044814</v>
          </cell>
        </row>
        <row r="1854">
          <cell r="B1854" t="str">
            <v>460006199705134434</v>
          </cell>
        </row>
        <row r="1855">
          <cell r="B1855" t="str">
            <v>460006199308020265</v>
          </cell>
        </row>
        <row r="1856">
          <cell r="B1856" t="str">
            <v>460026199502160021</v>
          </cell>
        </row>
        <row r="1857">
          <cell r="B1857" t="str">
            <v>460003199709230221</v>
          </cell>
        </row>
        <row r="1858">
          <cell r="B1858" t="str">
            <v>460003199711230220</v>
          </cell>
        </row>
        <row r="1859">
          <cell r="B1859" t="str">
            <v>460006199510200438</v>
          </cell>
        </row>
        <row r="1860">
          <cell r="B1860" t="str">
            <v>460004199501180022</v>
          </cell>
        </row>
        <row r="1861">
          <cell r="B1861" t="str">
            <v>412826199002010824</v>
          </cell>
        </row>
        <row r="1862">
          <cell r="B1862" t="str">
            <v>522425198806043915</v>
          </cell>
        </row>
        <row r="1863">
          <cell r="B1863" t="str">
            <v>460004198610190022</v>
          </cell>
        </row>
        <row r="1864">
          <cell r="B1864" t="str">
            <v>230107199906190618</v>
          </cell>
        </row>
        <row r="1865">
          <cell r="B1865" t="str">
            <v>460004199701050468</v>
          </cell>
        </row>
        <row r="1866">
          <cell r="B1866" t="str">
            <v>460031199405165622</v>
          </cell>
        </row>
        <row r="1867">
          <cell r="B1867" t="str">
            <v>460034199505232713</v>
          </cell>
        </row>
        <row r="1868">
          <cell r="B1868" t="str">
            <v>410802199001100200</v>
          </cell>
        </row>
        <row r="1869">
          <cell r="B1869" t="str">
            <v>130903199505211224</v>
          </cell>
        </row>
        <row r="1870">
          <cell r="B1870" t="str">
            <v>460200198502035151</v>
          </cell>
        </row>
        <row r="1871">
          <cell r="B1871" t="str">
            <v>460028199801046029</v>
          </cell>
        </row>
        <row r="1872">
          <cell r="B1872" t="str">
            <v>460006199401221627</v>
          </cell>
        </row>
        <row r="1873">
          <cell r="B1873" t="str">
            <v>460028199508112824</v>
          </cell>
        </row>
        <row r="1874">
          <cell r="B1874" t="str">
            <v>460004199208015212</v>
          </cell>
        </row>
        <row r="1875">
          <cell r="B1875" t="str">
            <v>460036199401153829</v>
          </cell>
        </row>
        <row r="1876">
          <cell r="B1876" t="str">
            <v>460104199312190024</v>
          </cell>
        </row>
        <row r="1877">
          <cell r="B1877" t="str">
            <v>460007199310243624</v>
          </cell>
        </row>
        <row r="1878">
          <cell r="B1878" t="str">
            <v>510921198512251522</v>
          </cell>
        </row>
        <row r="1879">
          <cell r="B1879" t="str">
            <v>130225199011232922</v>
          </cell>
        </row>
        <row r="1880">
          <cell r="B1880" t="str">
            <v>460103199211150019</v>
          </cell>
        </row>
        <row r="1881">
          <cell r="B1881" t="str">
            <v>460027199712180406</v>
          </cell>
        </row>
        <row r="1882">
          <cell r="B1882" t="str">
            <v>210323198701051625</v>
          </cell>
        </row>
        <row r="1883">
          <cell r="B1883" t="str">
            <v>460028199508256019</v>
          </cell>
        </row>
        <row r="1884">
          <cell r="B1884" t="str">
            <v>34162119940610004X</v>
          </cell>
        </row>
        <row r="1885">
          <cell r="B1885" t="str">
            <v>460033198801034489</v>
          </cell>
        </row>
        <row r="1886">
          <cell r="B1886" t="str">
            <v>460028199202176825</v>
          </cell>
        </row>
        <row r="1887">
          <cell r="B1887" t="str">
            <v>460033199402064829</v>
          </cell>
        </row>
        <row r="1888">
          <cell r="B1888" t="str">
            <v>460102198907010910</v>
          </cell>
        </row>
        <row r="1889">
          <cell r="B1889" t="str">
            <v>469026199803290020</v>
          </cell>
        </row>
        <row r="1890">
          <cell r="B1890" t="str">
            <v>460102199005040322</v>
          </cell>
        </row>
        <row r="1891">
          <cell r="B1891" t="str">
            <v>460006199310071627</v>
          </cell>
        </row>
        <row r="1892">
          <cell r="B1892" t="str">
            <v>150102199403225637</v>
          </cell>
        </row>
        <row r="1893">
          <cell r="B1893" t="str">
            <v>410422199304129135</v>
          </cell>
        </row>
        <row r="1894">
          <cell r="B1894" t="str">
            <v>460102199012273327</v>
          </cell>
        </row>
        <row r="1895">
          <cell r="B1895" t="str">
            <v>460007198910313361</v>
          </cell>
        </row>
        <row r="1896">
          <cell r="B1896" t="str">
            <v>460027199602054716</v>
          </cell>
        </row>
        <row r="1897">
          <cell r="B1897" t="str">
            <v>460036199206111228</v>
          </cell>
        </row>
        <row r="1898">
          <cell r="B1898" t="str">
            <v>460103199506093023</v>
          </cell>
        </row>
        <row r="1899">
          <cell r="B1899" t="str">
            <v>46003519950901092X</v>
          </cell>
        </row>
        <row r="1900">
          <cell r="B1900" t="str">
            <v>522223199410120065</v>
          </cell>
        </row>
        <row r="1901">
          <cell r="B1901" t="str">
            <v>460003199811193025</v>
          </cell>
        </row>
        <row r="1902">
          <cell r="B1902" t="str">
            <v>610528198511141221</v>
          </cell>
        </row>
        <row r="1903">
          <cell r="B1903" t="str">
            <v>460025199303270029</v>
          </cell>
        </row>
        <row r="1904">
          <cell r="B1904" t="str">
            <v>46002619900220004X</v>
          </cell>
        </row>
        <row r="1905">
          <cell r="B1905" t="str">
            <v>460022199106083022</v>
          </cell>
        </row>
        <row r="1906">
          <cell r="B1906" t="str">
            <v>460035199306132329</v>
          </cell>
        </row>
        <row r="1907">
          <cell r="B1907" t="str">
            <v>460004199507233682</v>
          </cell>
        </row>
        <row r="1908">
          <cell r="B1908" t="str">
            <v>460035199402063028</v>
          </cell>
        </row>
        <row r="1909">
          <cell r="B1909" t="str">
            <v>360124199901160343</v>
          </cell>
        </row>
        <row r="1910">
          <cell r="B1910" t="str">
            <v>460033198707193256</v>
          </cell>
        </row>
        <row r="1911">
          <cell r="B1911" t="str">
            <v>460004199510100426</v>
          </cell>
        </row>
        <row r="1912">
          <cell r="B1912" t="str">
            <v>362127199709240520</v>
          </cell>
        </row>
        <row r="1913">
          <cell r="B1913" t="str">
            <v>460102199502201510</v>
          </cell>
        </row>
        <row r="1914">
          <cell r="B1914" t="str">
            <v>460007199109127226</v>
          </cell>
        </row>
        <row r="1915">
          <cell r="B1915" t="str">
            <v>460001199312270767</v>
          </cell>
        </row>
        <row r="1916">
          <cell r="B1916" t="str">
            <v>431121199306151020</v>
          </cell>
        </row>
        <row r="1917">
          <cell r="B1917" t="str">
            <v>460006199506118730</v>
          </cell>
        </row>
        <row r="1918">
          <cell r="B1918" t="str">
            <v>460006199102012040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919"/>
  <sheetViews>
    <sheetView tabSelected="1" topLeftCell="A1591" workbookViewId="0">
      <selection activeCell="F1610" sqref="F1610"/>
    </sheetView>
  </sheetViews>
  <sheetFormatPr defaultColWidth="9" defaultRowHeight="13.5"/>
  <cols>
    <col min="1" max="1" width="10.625" style="1" customWidth="1"/>
    <col min="2" max="2" width="22.5" style="1" customWidth="1"/>
    <col min="3" max="3" width="16.375" style="1" customWidth="1"/>
    <col min="4" max="4" width="24.875" style="1" customWidth="1"/>
    <col min="5" max="5" width="19.375" style="1" customWidth="1"/>
    <col min="6" max="16384" width="9" style="1"/>
  </cols>
  <sheetData>
    <row r="1" spans="1:4" ht="14.25" customHeight="1">
      <c r="A1" s="1" t="s">
        <v>0</v>
      </c>
      <c r="B1" s="1" t="s">
        <v>1</v>
      </c>
      <c r="C1" s="1" t="s">
        <v>2</v>
      </c>
      <c r="D1" s="1" t="s">
        <v>3</v>
      </c>
    </row>
    <row r="2" spans="1:4" ht="14.25" customHeight="1">
      <c r="A2" s="1">
        <v>1</v>
      </c>
      <c r="B2" s="1" t="s">
        <v>4</v>
      </c>
      <c r="C2" s="1" t="str">
        <f>"苏颖娇"</f>
        <v>苏颖娇</v>
      </c>
      <c r="D2" s="1" t="str">
        <f>REPLACE([1]Sheet1!B2,7,4,"****")</f>
        <v>460103****08171528</v>
      </c>
    </row>
    <row r="3" spans="1:4" ht="14.25" customHeight="1">
      <c r="A3" s="1">
        <v>2</v>
      </c>
      <c r="B3" s="1" t="s">
        <v>5</v>
      </c>
      <c r="C3" s="1" t="str">
        <f>"王丽文"</f>
        <v>王丽文</v>
      </c>
      <c r="D3" s="1" t="str">
        <f>REPLACE([1]Sheet1!B3,7,4,"****")</f>
        <v>460004****12094625</v>
      </c>
    </row>
    <row r="4" spans="1:4" ht="14.25" customHeight="1">
      <c r="A4" s="1">
        <v>3</v>
      </c>
      <c r="B4" s="1" t="s">
        <v>4</v>
      </c>
      <c r="C4" s="1" t="str">
        <f>"陈嘉欣"</f>
        <v>陈嘉欣</v>
      </c>
      <c r="D4" s="1" t="str">
        <f>REPLACE([1]Sheet1!B4,7,4,"****")</f>
        <v>460003****01205823</v>
      </c>
    </row>
    <row r="5" spans="1:4" ht="14.25" customHeight="1">
      <c r="A5" s="1">
        <v>4</v>
      </c>
      <c r="B5" s="1" t="s">
        <v>4</v>
      </c>
      <c r="C5" s="1" t="str">
        <f>"翁良光"</f>
        <v>翁良光</v>
      </c>
      <c r="D5" s="1" t="str">
        <f>REPLACE([1]Sheet1!B5,7,4,"****")</f>
        <v>460006****1215233X</v>
      </c>
    </row>
    <row r="6" spans="1:4" ht="14.25" customHeight="1">
      <c r="A6" s="1">
        <v>5</v>
      </c>
      <c r="B6" s="1" t="s">
        <v>6</v>
      </c>
      <c r="C6" s="1" t="str">
        <f>"于伟然"</f>
        <v>于伟然</v>
      </c>
      <c r="D6" s="1" t="str">
        <f>REPLACE([1]Sheet1!B6,7,4,"****")</f>
        <v>370213****11293610</v>
      </c>
    </row>
    <row r="7" spans="1:4" ht="14.25" customHeight="1">
      <c r="A7" s="1">
        <v>6</v>
      </c>
      <c r="B7" s="1" t="s">
        <v>4</v>
      </c>
      <c r="C7" s="1" t="str">
        <f>"崔娇梅"</f>
        <v>崔娇梅</v>
      </c>
      <c r="D7" s="1" t="str">
        <f>REPLACE([1]Sheet1!B7,7,4,"****")</f>
        <v>460006****04074461</v>
      </c>
    </row>
    <row r="8" spans="1:4" ht="14.25" customHeight="1">
      <c r="A8" s="1">
        <v>7</v>
      </c>
      <c r="B8" s="1" t="s">
        <v>4</v>
      </c>
      <c r="C8" s="1" t="str">
        <f>"刘阳"</f>
        <v>刘阳</v>
      </c>
      <c r="D8" s="1" t="str">
        <f>REPLACE([1]Sheet1!B8,7,4,"****")</f>
        <v>231181****07241414</v>
      </c>
    </row>
    <row r="9" spans="1:4" ht="14.25" customHeight="1">
      <c r="A9" s="1">
        <v>8</v>
      </c>
      <c r="B9" s="1" t="s">
        <v>7</v>
      </c>
      <c r="C9" s="1" t="str">
        <f>"伍思蓉"</f>
        <v>伍思蓉</v>
      </c>
      <c r="D9" s="1" t="str">
        <f>REPLACE([1]Sheet1!B9,7,4,"****")</f>
        <v>421022****06250026</v>
      </c>
    </row>
    <row r="10" spans="1:4" ht="14.25" customHeight="1">
      <c r="A10" s="1">
        <v>9</v>
      </c>
      <c r="B10" s="1" t="s">
        <v>7</v>
      </c>
      <c r="C10" s="1" t="str">
        <f>"于超颖"</f>
        <v>于超颖</v>
      </c>
      <c r="D10" s="1" t="str">
        <f>REPLACE([1]Sheet1!B10,7,4,"****")</f>
        <v>232302****12221027</v>
      </c>
    </row>
    <row r="11" spans="1:4" ht="14.25" customHeight="1">
      <c r="A11" s="1">
        <v>10</v>
      </c>
      <c r="B11" s="1" t="s">
        <v>4</v>
      </c>
      <c r="C11" s="1" t="str">
        <f>"樊佳伟"</f>
        <v>樊佳伟</v>
      </c>
      <c r="D11" s="1" t="str">
        <f>REPLACE([1]Sheet1!B11,7,4,"****")</f>
        <v>130636****12030035</v>
      </c>
    </row>
    <row r="12" spans="1:4" ht="14.25" customHeight="1">
      <c r="A12" s="1">
        <v>11</v>
      </c>
      <c r="B12" s="1" t="s">
        <v>5</v>
      </c>
      <c r="C12" s="1" t="str">
        <f>"王梦琳"</f>
        <v>王梦琳</v>
      </c>
      <c r="D12" s="1" t="str">
        <f>REPLACE([1]Sheet1!B12,7,4,"****")</f>
        <v>420104****0512242X</v>
      </c>
    </row>
    <row r="13" spans="1:4" ht="14.25" customHeight="1">
      <c r="A13" s="1">
        <v>12</v>
      </c>
      <c r="B13" s="1" t="s">
        <v>4</v>
      </c>
      <c r="C13" s="1" t="str">
        <f>"吴芸"</f>
        <v>吴芸</v>
      </c>
      <c r="D13" s="1" t="str">
        <f>REPLACE([1]Sheet1!B13,7,4,"****")</f>
        <v>460004****08182423</v>
      </c>
    </row>
    <row r="14" spans="1:4" ht="14.25" customHeight="1">
      <c r="A14" s="1">
        <v>13</v>
      </c>
      <c r="B14" s="1" t="s">
        <v>4</v>
      </c>
      <c r="C14" s="1" t="str">
        <f>"吴宝懿"</f>
        <v>吴宝懿</v>
      </c>
      <c r="D14" s="1" t="str">
        <f>REPLACE([1]Sheet1!B14,7,4,"****")</f>
        <v>460102****08100040</v>
      </c>
    </row>
    <row r="15" spans="1:4" ht="14.25" customHeight="1">
      <c r="A15" s="1">
        <v>14</v>
      </c>
      <c r="B15" s="1" t="s">
        <v>4</v>
      </c>
      <c r="C15" s="1" t="str">
        <f>"黄丹"</f>
        <v>黄丹</v>
      </c>
      <c r="D15" s="1" t="str">
        <f>REPLACE([1]Sheet1!B15,7,4,"****")</f>
        <v>460004****08015284</v>
      </c>
    </row>
    <row r="16" spans="1:4" ht="14.25" customHeight="1">
      <c r="A16" s="1">
        <v>15</v>
      </c>
      <c r="B16" s="1" t="s">
        <v>4</v>
      </c>
      <c r="C16" s="1" t="str">
        <f>"黄宏捷"</f>
        <v>黄宏捷</v>
      </c>
      <c r="D16" s="1" t="str">
        <f>REPLACE([1]Sheet1!B16,7,4,"****")</f>
        <v>460022****11210048</v>
      </c>
    </row>
    <row r="17" spans="1:4" ht="14.25" customHeight="1">
      <c r="A17" s="1">
        <v>16</v>
      </c>
      <c r="B17" s="1" t="s">
        <v>4</v>
      </c>
      <c r="C17" s="1" t="str">
        <f>"吴忠森"</f>
        <v>吴忠森</v>
      </c>
      <c r="D17" s="1" t="str">
        <f>REPLACE([1]Sheet1!B17,7,4,"****")</f>
        <v>460006****07032715</v>
      </c>
    </row>
    <row r="18" spans="1:4" ht="14.25" customHeight="1">
      <c r="A18" s="1">
        <v>17</v>
      </c>
      <c r="B18" s="1" t="s">
        <v>4</v>
      </c>
      <c r="C18" s="1" t="str">
        <f>"苏榆惠"</f>
        <v>苏榆惠</v>
      </c>
      <c r="D18" s="1" t="str">
        <f>REPLACE([1]Sheet1!B18,7,4,"****")</f>
        <v>460006****0902276X</v>
      </c>
    </row>
    <row r="19" spans="1:4" ht="14.25" customHeight="1">
      <c r="A19" s="1">
        <v>18</v>
      </c>
      <c r="B19" s="1" t="s">
        <v>4</v>
      </c>
      <c r="C19" s="1" t="str">
        <f>"谭殿宏"</f>
        <v>谭殿宏</v>
      </c>
      <c r="D19" s="1" t="str">
        <f>REPLACE([1]Sheet1!B19,7,4,"****")</f>
        <v>460026****09210015</v>
      </c>
    </row>
    <row r="20" spans="1:4" ht="14.25" customHeight="1">
      <c r="A20" s="1">
        <v>19</v>
      </c>
      <c r="B20" s="1" t="s">
        <v>4</v>
      </c>
      <c r="C20" s="1" t="str">
        <f>"王星"</f>
        <v>王星</v>
      </c>
      <c r="D20" s="1" t="str">
        <f>REPLACE([1]Sheet1!B20,7,4,"****")</f>
        <v>410926****05050623</v>
      </c>
    </row>
    <row r="21" spans="1:4" ht="14.25" customHeight="1">
      <c r="A21" s="1">
        <v>20</v>
      </c>
      <c r="B21" s="1" t="s">
        <v>4</v>
      </c>
      <c r="C21" s="1" t="str">
        <f>"翁晓娟"</f>
        <v>翁晓娟</v>
      </c>
      <c r="D21" s="1" t="str">
        <f>REPLACE([1]Sheet1!B21,7,4,"****")</f>
        <v>460103****07040023</v>
      </c>
    </row>
    <row r="22" spans="1:4" ht="14.25" customHeight="1">
      <c r="A22" s="1">
        <v>21</v>
      </c>
      <c r="B22" s="1" t="s">
        <v>5</v>
      </c>
      <c r="C22" s="1" t="str">
        <f>"陈雪宜"</f>
        <v>陈雪宜</v>
      </c>
      <c r="D22" s="1" t="str">
        <f>REPLACE([1]Sheet1!B22,7,4,"****")</f>
        <v>460006****11084067</v>
      </c>
    </row>
    <row r="23" spans="1:4" ht="14.25" customHeight="1">
      <c r="A23" s="1">
        <v>22</v>
      </c>
      <c r="B23" s="1" t="s">
        <v>8</v>
      </c>
      <c r="C23" s="1" t="str">
        <f>"符诗林"</f>
        <v>符诗林</v>
      </c>
      <c r="D23" s="1" t="str">
        <f>REPLACE([1]Sheet1!B23,7,4,"****")</f>
        <v>460003****05184614</v>
      </c>
    </row>
    <row r="24" spans="1:4" ht="14.25" customHeight="1">
      <c r="A24" s="1">
        <v>23</v>
      </c>
      <c r="B24" s="1" t="s">
        <v>5</v>
      </c>
      <c r="C24" s="1" t="str">
        <f>"符小珍"</f>
        <v>符小珍</v>
      </c>
      <c r="D24" s="1" t="str">
        <f>REPLACE([1]Sheet1!B24,7,4,"****")</f>
        <v>460006****03054661</v>
      </c>
    </row>
    <row r="25" spans="1:4" ht="14.25" customHeight="1">
      <c r="A25" s="1">
        <v>24</v>
      </c>
      <c r="B25" s="1" t="s">
        <v>4</v>
      </c>
      <c r="C25" s="1" t="str">
        <f>"王丹丹"</f>
        <v>王丹丹</v>
      </c>
      <c r="D25" s="1" t="str">
        <f>REPLACE([1]Sheet1!B25,7,4,"****")</f>
        <v>460028****10200046</v>
      </c>
    </row>
    <row r="26" spans="1:4" ht="14.25" customHeight="1">
      <c r="A26" s="1">
        <v>25</v>
      </c>
      <c r="B26" s="1" t="s">
        <v>4</v>
      </c>
      <c r="C26" s="1" t="str">
        <f>"张媛君"</f>
        <v>张媛君</v>
      </c>
      <c r="D26" s="1" t="str">
        <f>REPLACE([1]Sheet1!B26,7,4,"****")</f>
        <v>460031****02010041</v>
      </c>
    </row>
    <row r="27" spans="1:4" ht="14.25" customHeight="1">
      <c r="A27" s="1">
        <v>26</v>
      </c>
      <c r="B27" s="1" t="s">
        <v>4</v>
      </c>
      <c r="C27" s="1" t="str">
        <f>"文丽珍"</f>
        <v>文丽珍</v>
      </c>
      <c r="D27" s="1" t="str">
        <f>REPLACE([1]Sheet1!B27,7,4,"****")</f>
        <v>460007****02244960</v>
      </c>
    </row>
    <row r="28" spans="1:4" ht="14.25" customHeight="1">
      <c r="A28" s="1">
        <v>27</v>
      </c>
      <c r="B28" s="1" t="s">
        <v>4</v>
      </c>
      <c r="C28" s="1" t="str">
        <f>"黄昌锐"</f>
        <v>黄昌锐</v>
      </c>
      <c r="D28" s="1" t="str">
        <f>REPLACE([1]Sheet1!B28,7,4,"****")</f>
        <v>460004****02075233</v>
      </c>
    </row>
    <row r="29" spans="1:4" ht="14.25" customHeight="1">
      <c r="A29" s="1">
        <v>28</v>
      </c>
      <c r="B29" s="1" t="s">
        <v>4</v>
      </c>
      <c r="C29" s="1" t="str">
        <f>"孔令丽"</f>
        <v>孔令丽</v>
      </c>
      <c r="D29" s="1" t="str">
        <f>REPLACE([1]Sheet1!B29,7,4,"****")</f>
        <v>410225****10301523</v>
      </c>
    </row>
    <row r="30" spans="1:4" ht="14.25" customHeight="1">
      <c r="A30" s="1">
        <v>29</v>
      </c>
      <c r="B30" s="1" t="s">
        <v>5</v>
      </c>
      <c r="C30" s="1" t="str">
        <f>"胡俊"</f>
        <v>胡俊</v>
      </c>
      <c r="D30" s="1" t="str">
        <f>REPLACE([1]Sheet1!B30,7,4,"****")</f>
        <v>412722****07057721</v>
      </c>
    </row>
    <row r="31" spans="1:4" ht="14.25" customHeight="1">
      <c r="A31" s="1">
        <v>30</v>
      </c>
      <c r="B31" s="1" t="s">
        <v>4</v>
      </c>
      <c r="C31" s="1" t="str">
        <f>"赵开欣"</f>
        <v>赵开欣</v>
      </c>
      <c r="D31" s="1" t="str">
        <f>REPLACE([1]Sheet1!B31,7,4,"****")</f>
        <v>469007****0405730X</v>
      </c>
    </row>
    <row r="32" spans="1:4" ht="14.25" customHeight="1">
      <c r="A32" s="1">
        <v>31</v>
      </c>
      <c r="B32" s="1" t="s">
        <v>4</v>
      </c>
      <c r="C32" s="1" t="str">
        <f>"何彩云"</f>
        <v>何彩云</v>
      </c>
      <c r="D32" s="1" t="str">
        <f>REPLACE([1]Sheet1!B32,7,4,"****")</f>
        <v>460004****12233022</v>
      </c>
    </row>
    <row r="33" spans="1:4" ht="14.25" customHeight="1">
      <c r="A33" s="1">
        <v>32</v>
      </c>
      <c r="B33" s="1" t="s">
        <v>4</v>
      </c>
      <c r="C33" s="1" t="str">
        <f>"连小婕"</f>
        <v>连小婕</v>
      </c>
      <c r="D33" s="1" t="str">
        <f>REPLACE([1]Sheet1!B33,7,4,"****")</f>
        <v>460036****08211229</v>
      </c>
    </row>
    <row r="34" spans="1:4" ht="14.25" customHeight="1">
      <c r="A34" s="1">
        <v>33</v>
      </c>
      <c r="B34" s="1" t="s">
        <v>4</v>
      </c>
      <c r="C34" s="1" t="str">
        <f>"郑田洋"</f>
        <v>郑田洋</v>
      </c>
      <c r="D34" s="1" t="str">
        <f>REPLACE([1]Sheet1!B34,7,4,"****")</f>
        <v>430102****09162013</v>
      </c>
    </row>
    <row r="35" spans="1:4" ht="14.25" customHeight="1">
      <c r="A35" s="1">
        <v>34</v>
      </c>
      <c r="B35" s="1" t="s">
        <v>4</v>
      </c>
      <c r="C35" s="1" t="str">
        <f>"陈培瑞"</f>
        <v>陈培瑞</v>
      </c>
      <c r="D35" s="1" t="str">
        <f>REPLACE([1]Sheet1!B35,7,4,"****")</f>
        <v>460027****02062991</v>
      </c>
    </row>
    <row r="36" spans="1:4" ht="14.25" customHeight="1">
      <c r="A36" s="1">
        <v>35</v>
      </c>
      <c r="B36" s="1" t="s">
        <v>4</v>
      </c>
      <c r="C36" s="1" t="str">
        <f>"郑怡"</f>
        <v>郑怡</v>
      </c>
      <c r="D36" s="1" t="str">
        <f>REPLACE([1]Sheet1!B36,7,4,"****")</f>
        <v>469022****08132427</v>
      </c>
    </row>
    <row r="37" spans="1:4" ht="14.25" customHeight="1">
      <c r="A37" s="1">
        <v>36</v>
      </c>
      <c r="B37" s="1" t="s">
        <v>4</v>
      </c>
      <c r="C37" s="1" t="str">
        <f>"曾引玲"</f>
        <v>曾引玲</v>
      </c>
      <c r="D37" s="1" t="str">
        <f>REPLACE([1]Sheet1!B37,7,4,"****")</f>
        <v>460003****06147041</v>
      </c>
    </row>
    <row r="38" spans="1:4" ht="14.25" customHeight="1">
      <c r="A38" s="1">
        <v>37</v>
      </c>
      <c r="B38" s="1" t="s">
        <v>4</v>
      </c>
      <c r="C38" s="1" t="str">
        <f>"王斐"</f>
        <v>王斐</v>
      </c>
      <c r="D38" s="1" t="str">
        <f>REPLACE([1]Sheet1!B38,7,4,"****")</f>
        <v>460027****07042311</v>
      </c>
    </row>
    <row r="39" spans="1:4" ht="14.25" customHeight="1">
      <c r="A39" s="1">
        <v>38</v>
      </c>
      <c r="B39" s="1" t="s">
        <v>7</v>
      </c>
      <c r="C39" s="1" t="str">
        <f>"潘白雪"</f>
        <v>潘白雪</v>
      </c>
      <c r="D39" s="1" t="str">
        <f>REPLACE([1]Sheet1!B39,7,4,"****")</f>
        <v>460005****09124125</v>
      </c>
    </row>
    <row r="40" spans="1:4" ht="14.25" customHeight="1">
      <c r="A40" s="1">
        <v>39</v>
      </c>
      <c r="B40" s="1" t="s">
        <v>4</v>
      </c>
      <c r="C40" s="1" t="str">
        <f>"洪小莉"</f>
        <v>洪小莉</v>
      </c>
      <c r="D40" s="1" t="str">
        <f>REPLACE([1]Sheet1!B40,7,4,"****")</f>
        <v>460004****07270825</v>
      </c>
    </row>
    <row r="41" spans="1:4" ht="14.25" customHeight="1">
      <c r="A41" s="1">
        <v>40</v>
      </c>
      <c r="B41" s="1" t="s">
        <v>4</v>
      </c>
      <c r="C41" s="1" t="str">
        <f>"林倩玉"</f>
        <v>林倩玉</v>
      </c>
      <c r="D41" s="1" t="str">
        <f>REPLACE([1]Sheet1!B41,7,4,"****")</f>
        <v>460033****1027322X</v>
      </c>
    </row>
    <row r="42" spans="1:4" ht="14.25" customHeight="1">
      <c r="A42" s="1">
        <v>41</v>
      </c>
      <c r="B42" s="1" t="s">
        <v>5</v>
      </c>
      <c r="C42" s="1" t="str">
        <f>"史小于"</f>
        <v>史小于</v>
      </c>
      <c r="D42" s="1" t="str">
        <f>REPLACE([1]Sheet1!B42,7,4,"****")</f>
        <v>460103****10030920</v>
      </c>
    </row>
    <row r="43" spans="1:4" ht="14.25" customHeight="1">
      <c r="A43" s="1">
        <v>42</v>
      </c>
      <c r="B43" s="1" t="s">
        <v>4</v>
      </c>
      <c r="C43" s="1" t="str">
        <f>"王文钰"</f>
        <v>王文钰</v>
      </c>
      <c r="D43" s="1" t="str">
        <f>REPLACE([1]Sheet1!B43,7,4,"****")</f>
        <v>460102****03252726</v>
      </c>
    </row>
    <row r="44" spans="1:4" ht="14.25" customHeight="1">
      <c r="A44" s="1">
        <v>43</v>
      </c>
      <c r="B44" s="1" t="s">
        <v>4</v>
      </c>
      <c r="C44" s="1" t="str">
        <f>"李宗逸"</f>
        <v>李宗逸</v>
      </c>
      <c r="D44" s="1" t="str">
        <f>REPLACE([1]Sheet1!B44,7,4,"****")</f>
        <v>460031****01180037</v>
      </c>
    </row>
    <row r="45" spans="1:4" ht="14.25" customHeight="1">
      <c r="A45" s="1">
        <v>44</v>
      </c>
      <c r="B45" s="1" t="s">
        <v>4</v>
      </c>
      <c r="C45" s="1" t="str">
        <f>"郑楚萍"</f>
        <v>郑楚萍</v>
      </c>
      <c r="D45" s="1" t="str">
        <f>REPLACE([1]Sheet1!B45,7,4,"****")</f>
        <v>440582****10271520</v>
      </c>
    </row>
    <row r="46" spans="1:4" ht="14.25" customHeight="1">
      <c r="A46" s="1">
        <v>45</v>
      </c>
      <c r="B46" s="1" t="s">
        <v>9</v>
      </c>
      <c r="C46" s="1" t="str">
        <f>"陈绪倩"</f>
        <v>陈绪倩</v>
      </c>
      <c r="D46" s="1" t="str">
        <f>REPLACE([1]Sheet1!B46,7,4,"****")</f>
        <v>460103****03211842</v>
      </c>
    </row>
    <row r="47" spans="1:4" ht="14.25" customHeight="1">
      <c r="A47" s="1">
        <v>46</v>
      </c>
      <c r="B47" s="1" t="s">
        <v>4</v>
      </c>
      <c r="C47" s="1" t="str">
        <f>"冯佳乐"</f>
        <v>冯佳乐</v>
      </c>
      <c r="D47" s="1" t="str">
        <f>REPLACE([1]Sheet1!B47,7,4,"****")</f>
        <v>460030****05276320</v>
      </c>
    </row>
    <row r="48" spans="1:4" ht="14.25" customHeight="1">
      <c r="A48" s="1">
        <v>47</v>
      </c>
      <c r="B48" s="1" t="s">
        <v>4</v>
      </c>
      <c r="C48" s="1" t="str">
        <f>"陈仙央"</f>
        <v>陈仙央</v>
      </c>
      <c r="D48" s="1" t="str">
        <f>REPLACE([1]Sheet1!B48,7,4,"****")</f>
        <v>460004****11073626</v>
      </c>
    </row>
    <row r="49" spans="1:4" ht="14.25" customHeight="1">
      <c r="A49" s="1">
        <v>48</v>
      </c>
      <c r="B49" s="1" t="s">
        <v>4</v>
      </c>
      <c r="C49" s="1" t="str">
        <f>"许文静"</f>
        <v>许文静</v>
      </c>
      <c r="D49" s="1" t="str">
        <f>REPLACE([1]Sheet1!B49,7,4,"****")</f>
        <v>460002****0526034X</v>
      </c>
    </row>
    <row r="50" spans="1:4" ht="14.25" customHeight="1">
      <c r="A50" s="1">
        <v>49</v>
      </c>
      <c r="B50" s="1" t="s">
        <v>5</v>
      </c>
      <c r="C50" s="1" t="str">
        <f>"王翔"</f>
        <v>王翔</v>
      </c>
      <c r="D50" s="1" t="str">
        <f>REPLACE([1]Sheet1!B50,7,4,"****")</f>
        <v>460027****0708102X</v>
      </c>
    </row>
    <row r="51" spans="1:4" ht="14.25" customHeight="1">
      <c r="A51" s="1">
        <v>50</v>
      </c>
      <c r="B51" s="1" t="s">
        <v>4</v>
      </c>
      <c r="C51" s="1" t="str">
        <f>"李玉洁"</f>
        <v>李玉洁</v>
      </c>
      <c r="D51" s="1" t="str">
        <f>REPLACE([1]Sheet1!B51,7,4,"****")</f>
        <v>411524****12036825</v>
      </c>
    </row>
    <row r="52" spans="1:4" ht="14.25" customHeight="1">
      <c r="A52" s="1">
        <v>51</v>
      </c>
      <c r="B52" s="1" t="s">
        <v>4</v>
      </c>
      <c r="C52" s="1" t="str">
        <f>"王泽天"</f>
        <v>王泽天</v>
      </c>
      <c r="D52" s="1" t="str">
        <f>REPLACE([1]Sheet1!B52,7,4,"****")</f>
        <v>460006****08104816</v>
      </c>
    </row>
    <row r="53" spans="1:4" ht="14.25" customHeight="1">
      <c r="A53" s="1">
        <v>52</v>
      </c>
      <c r="B53" s="1" t="s">
        <v>4</v>
      </c>
      <c r="C53" s="1" t="str">
        <f>"王卡梨"</f>
        <v>王卡梨</v>
      </c>
      <c r="D53" s="1" t="str">
        <f>REPLACE([1]Sheet1!B53,7,4,"****")</f>
        <v>460004****03183644</v>
      </c>
    </row>
    <row r="54" spans="1:4" ht="14.25" customHeight="1">
      <c r="A54" s="1">
        <v>53</v>
      </c>
      <c r="B54" s="1" t="s">
        <v>9</v>
      </c>
      <c r="C54" s="1" t="str">
        <f>"吴虹憓"</f>
        <v>吴虹憓</v>
      </c>
      <c r="D54" s="1" t="str">
        <f>REPLACE([1]Sheet1!B54,7,4,"****")</f>
        <v>460004****09050044</v>
      </c>
    </row>
    <row r="55" spans="1:4" ht="14.25" customHeight="1">
      <c r="A55" s="1">
        <v>54</v>
      </c>
      <c r="B55" s="1" t="s">
        <v>4</v>
      </c>
      <c r="C55" s="1" t="str">
        <f>"何小芳"</f>
        <v>何小芳</v>
      </c>
      <c r="D55" s="1" t="str">
        <f>REPLACE([1]Sheet1!B55,7,4,"****")</f>
        <v>460027****03093744</v>
      </c>
    </row>
    <row r="56" spans="1:4" ht="14.25" customHeight="1">
      <c r="A56" s="1">
        <v>55</v>
      </c>
      <c r="B56" s="1" t="s">
        <v>4</v>
      </c>
      <c r="C56" s="1" t="str">
        <f>"郑天钰"</f>
        <v>郑天钰</v>
      </c>
      <c r="D56" s="1" t="str">
        <f>REPLACE([1]Sheet1!B56,7,4,"****")</f>
        <v>460102****08241225</v>
      </c>
    </row>
    <row r="57" spans="1:4" ht="14.25" customHeight="1">
      <c r="A57" s="1">
        <v>56</v>
      </c>
      <c r="B57" s="1" t="s">
        <v>5</v>
      </c>
      <c r="C57" s="1" t="str">
        <f>"武园园"</f>
        <v>武园园</v>
      </c>
      <c r="D57" s="1" t="str">
        <f>REPLACE([1]Sheet1!B57,7,4,"****")</f>
        <v>610124****11264824</v>
      </c>
    </row>
    <row r="58" spans="1:4" ht="14.25" customHeight="1">
      <c r="A58" s="1">
        <v>57</v>
      </c>
      <c r="B58" s="1" t="s">
        <v>4</v>
      </c>
      <c r="C58" s="1" t="str">
        <f>"赵毓泽"</f>
        <v>赵毓泽</v>
      </c>
      <c r="D58" s="1" t="str">
        <f>REPLACE([1]Sheet1!B58,7,4,"****")</f>
        <v>230702****04080725</v>
      </c>
    </row>
    <row r="59" spans="1:4" ht="14.25" customHeight="1">
      <c r="A59" s="1">
        <v>58</v>
      </c>
      <c r="B59" s="1" t="s">
        <v>4</v>
      </c>
      <c r="C59" s="1" t="str">
        <f>"林金燕"</f>
        <v>林金燕</v>
      </c>
      <c r="D59" s="1" t="str">
        <f>REPLACE([1]Sheet1!B59,7,4,"****")</f>
        <v>460022****0125512X</v>
      </c>
    </row>
    <row r="60" spans="1:4" ht="14.25" customHeight="1">
      <c r="A60" s="1">
        <v>59</v>
      </c>
      <c r="B60" s="1" t="s">
        <v>4</v>
      </c>
      <c r="C60" s="1" t="str">
        <f>"吴江淋"</f>
        <v>吴江淋</v>
      </c>
      <c r="D60" s="1" t="str">
        <f>REPLACE([1]Sheet1!B60,7,4,"****")</f>
        <v>460033****06163622</v>
      </c>
    </row>
    <row r="61" spans="1:4" ht="14.25" customHeight="1">
      <c r="A61" s="1">
        <v>60</v>
      </c>
      <c r="B61" s="1" t="s">
        <v>9</v>
      </c>
      <c r="C61" s="1" t="str">
        <f>"符皑滢"</f>
        <v>符皑滢</v>
      </c>
      <c r="D61" s="1" t="str">
        <f>REPLACE([1]Sheet1!B61,7,4,"****")</f>
        <v>460007****1102002X</v>
      </c>
    </row>
    <row r="62" spans="1:4" ht="14.25" customHeight="1">
      <c r="A62" s="1">
        <v>61</v>
      </c>
      <c r="B62" s="1" t="s">
        <v>4</v>
      </c>
      <c r="C62" s="1" t="str">
        <f>"罗晓颖"</f>
        <v>罗晓颖</v>
      </c>
      <c r="D62" s="1" t="str">
        <f>REPLACE([1]Sheet1!B62,7,4,"****")</f>
        <v>460036****0612412X</v>
      </c>
    </row>
    <row r="63" spans="1:4" ht="14.25" customHeight="1">
      <c r="A63" s="1">
        <v>62</v>
      </c>
      <c r="B63" s="1" t="s">
        <v>5</v>
      </c>
      <c r="C63" s="1" t="str">
        <f>"莫璐榕"</f>
        <v>莫璐榕</v>
      </c>
      <c r="D63" s="1" t="str">
        <f>REPLACE([1]Sheet1!B63,7,4,"****")</f>
        <v>460025****11260029</v>
      </c>
    </row>
    <row r="64" spans="1:4" ht="14.25" customHeight="1">
      <c r="A64" s="1">
        <v>63</v>
      </c>
      <c r="B64" s="1" t="s">
        <v>4</v>
      </c>
      <c r="C64" s="1" t="str">
        <f>"吴丹宁"</f>
        <v>吴丹宁</v>
      </c>
      <c r="D64" s="1" t="str">
        <f>REPLACE([1]Sheet1!B64,7,4,"****")</f>
        <v>460031****08030827</v>
      </c>
    </row>
    <row r="65" spans="1:4" ht="14.25" customHeight="1">
      <c r="A65" s="1">
        <v>64</v>
      </c>
      <c r="B65" s="1" t="s">
        <v>4</v>
      </c>
      <c r="C65" s="1" t="str">
        <f>"麦贻婷"</f>
        <v>麦贻婷</v>
      </c>
      <c r="D65" s="1" t="str">
        <f>REPLACE([1]Sheet1!B65,7,4,"****")</f>
        <v>460200****05100528</v>
      </c>
    </row>
    <row r="66" spans="1:4" ht="14.25" customHeight="1">
      <c r="A66" s="1">
        <v>65</v>
      </c>
      <c r="B66" s="1" t="s">
        <v>4</v>
      </c>
      <c r="C66" s="1" t="str">
        <f>"詹道宝"</f>
        <v>詹道宝</v>
      </c>
      <c r="D66" s="1" t="str">
        <f>REPLACE([1]Sheet1!B66,7,4,"****")</f>
        <v>460002****01294910</v>
      </c>
    </row>
    <row r="67" spans="1:4" ht="14.25" customHeight="1">
      <c r="A67" s="1">
        <v>66</v>
      </c>
      <c r="B67" s="1" t="s">
        <v>7</v>
      </c>
      <c r="C67" s="1" t="str">
        <f>"孟凡琪"</f>
        <v>孟凡琪</v>
      </c>
      <c r="D67" s="1" t="str">
        <f>REPLACE([1]Sheet1!B67,7,4,"****")</f>
        <v>141182****02010020</v>
      </c>
    </row>
    <row r="68" spans="1:4" ht="14.25" customHeight="1">
      <c r="A68" s="1">
        <v>67</v>
      </c>
      <c r="B68" s="1" t="s">
        <v>5</v>
      </c>
      <c r="C68" s="1" t="str">
        <f>"陈惠凡"</f>
        <v>陈惠凡</v>
      </c>
      <c r="D68" s="1" t="str">
        <f>REPLACE([1]Sheet1!B68,7,4,"****")</f>
        <v>460004****10141225</v>
      </c>
    </row>
    <row r="69" spans="1:4" ht="14.25" customHeight="1">
      <c r="A69" s="1">
        <v>68</v>
      </c>
      <c r="B69" s="1" t="s">
        <v>4</v>
      </c>
      <c r="C69" s="1" t="str">
        <f>"符艺女"</f>
        <v>符艺女</v>
      </c>
      <c r="D69" s="1" t="str">
        <f>REPLACE([1]Sheet1!B69,7,4,"****")</f>
        <v>460003****10031620</v>
      </c>
    </row>
    <row r="70" spans="1:4" ht="14.25" customHeight="1">
      <c r="A70" s="1">
        <v>69</v>
      </c>
      <c r="B70" s="1" t="s">
        <v>4</v>
      </c>
      <c r="C70" s="1" t="str">
        <f>"李怡萱"</f>
        <v>李怡萱</v>
      </c>
      <c r="D70" s="1" t="str">
        <f>REPLACE([1]Sheet1!B70,7,4,"****")</f>
        <v>460004****08240844</v>
      </c>
    </row>
    <row r="71" spans="1:4" ht="14.25" customHeight="1">
      <c r="A71" s="1">
        <v>70</v>
      </c>
      <c r="B71" s="1" t="s">
        <v>4</v>
      </c>
      <c r="C71" s="1" t="str">
        <f>"翁美玲"</f>
        <v>翁美玲</v>
      </c>
      <c r="D71" s="1" t="str">
        <f>REPLACE([1]Sheet1!B71,7,4,"****")</f>
        <v>460005****03040060</v>
      </c>
    </row>
    <row r="72" spans="1:4" ht="14.25" customHeight="1">
      <c r="A72" s="1">
        <v>71</v>
      </c>
      <c r="B72" s="1" t="s">
        <v>5</v>
      </c>
      <c r="C72" s="1" t="str">
        <f>"赵军连"</f>
        <v>赵军连</v>
      </c>
      <c r="D72" s="1" t="str">
        <f>REPLACE([1]Sheet1!B72,7,4,"****")</f>
        <v>411421****03122840</v>
      </c>
    </row>
    <row r="73" spans="1:4" ht="14.25" customHeight="1">
      <c r="A73" s="1">
        <v>72</v>
      </c>
      <c r="B73" s="1" t="s">
        <v>4</v>
      </c>
      <c r="C73" s="1" t="str">
        <f>"陈有将"</f>
        <v>陈有将</v>
      </c>
      <c r="D73" s="1" t="str">
        <f>REPLACE([1]Sheet1!B73,7,4,"****")</f>
        <v>460103****03202725</v>
      </c>
    </row>
    <row r="74" spans="1:4" ht="14.25" customHeight="1">
      <c r="A74" s="1">
        <v>73</v>
      </c>
      <c r="B74" s="1" t="s">
        <v>4</v>
      </c>
      <c r="C74" s="1" t="str">
        <f>"刘玮"</f>
        <v>刘玮</v>
      </c>
      <c r="D74" s="1" t="str">
        <f>REPLACE([1]Sheet1!B74,7,4,"****")</f>
        <v>141122****07170082</v>
      </c>
    </row>
    <row r="75" spans="1:4" ht="14.25" customHeight="1">
      <c r="A75" s="1">
        <v>74</v>
      </c>
      <c r="B75" s="1" t="s">
        <v>4</v>
      </c>
      <c r="C75" s="1" t="str">
        <f>"符冠玉"</f>
        <v>符冠玉</v>
      </c>
      <c r="D75" s="1" t="str">
        <f>REPLACE([1]Sheet1!B75,7,4,"****")</f>
        <v>460022****04301927</v>
      </c>
    </row>
    <row r="76" spans="1:4" ht="14.25" customHeight="1">
      <c r="A76" s="1">
        <v>75</v>
      </c>
      <c r="B76" s="1" t="s">
        <v>4</v>
      </c>
      <c r="C76" s="1" t="str">
        <f>"吴晓熳"</f>
        <v>吴晓熳</v>
      </c>
      <c r="D76" s="1" t="str">
        <f>REPLACE([1]Sheet1!B76,7,4,"****")</f>
        <v>130604****09031223</v>
      </c>
    </row>
    <row r="77" spans="1:4" ht="14.25" customHeight="1">
      <c r="A77" s="1">
        <v>76</v>
      </c>
      <c r="B77" s="1" t="s">
        <v>4</v>
      </c>
      <c r="C77" s="1" t="str">
        <f>"吴曼玲"</f>
        <v>吴曼玲</v>
      </c>
      <c r="D77" s="1" t="str">
        <f>REPLACE([1]Sheet1!B77,7,4,"****")</f>
        <v>460006****10104021</v>
      </c>
    </row>
    <row r="78" spans="1:4" ht="14.25" customHeight="1">
      <c r="A78" s="1">
        <v>77</v>
      </c>
      <c r="B78" s="1" t="s">
        <v>4</v>
      </c>
      <c r="C78" s="1" t="str">
        <f>"吴智伟"</f>
        <v>吴智伟</v>
      </c>
      <c r="D78" s="1" t="str">
        <f>REPLACE([1]Sheet1!B78,7,4,"****")</f>
        <v>460033****06240036</v>
      </c>
    </row>
    <row r="79" spans="1:4" ht="14.25" customHeight="1">
      <c r="A79" s="1">
        <v>78</v>
      </c>
      <c r="B79" s="1" t="s">
        <v>4</v>
      </c>
      <c r="C79" s="1" t="str">
        <f>"吴松芩"</f>
        <v>吴松芩</v>
      </c>
      <c r="D79" s="1" t="str">
        <f>REPLACE([1]Sheet1!B79,7,4,"****")</f>
        <v>460102****10240046</v>
      </c>
    </row>
    <row r="80" spans="1:4" ht="14.25" customHeight="1">
      <c r="A80" s="1">
        <v>79</v>
      </c>
      <c r="B80" s="1" t="s">
        <v>4</v>
      </c>
      <c r="C80" s="1" t="str">
        <f>"贾士宇"</f>
        <v>贾士宇</v>
      </c>
      <c r="D80" s="1" t="str">
        <f>REPLACE([1]Sheet1!B80,7,4,"****")</f>
        <v>230621****08300254</v>
      </c>
    </row>
    <row r="81" spans="1:4" ht="14.25" customHeight="1">
      <c r="A81" s="1">
        <v>80</v>
      </c>
      <c r="B81" s="1" t="s">
        <v>4</v>
      </c>
      <c r="C81" s="1" t="str">
        <f>"杜晓晖"</f>
        <v>杜晓晖</v>
      </c>
      <c r="D81" s="1" t="str">
        <f>REPLACE([1]Sheet1!B81,7,4,"****")</f>
        <v>460001****06290726</v>
      </c>
    </row>
    <row r="82" spans="1:4" ht="14.25" customHeight="1">
      <c r="A82" s="1">
        <v>81</v>
      </c>
      <c r="B82" s="1" t="s">
        <v>4</v>
      </c>
      <c r="C82" s="1" t="str">
        <f>"吕相璋"</f>
        <v>吕相璋</v>
      </c>
      <c r="D82" s="1" t="str">
        <f>REPLACE([1]Sheet1!B82,7,4,"****")</f>
        <v>522132****09152119</v>
      </c>
    </row>
    <row r="83" spans="1:4" ht="14.25" customHeight="1">
      <c r="A83" s="1">
        <v>82</v>
      </c>
      <c r="B83" s="1" t="s">
        <v>5</v>
      </c>
      <c r="C83" s="1" t="str">
        <f>"沈鑫"</f>
        <v>沈鑫</v>
      </c>
      <c r="D83" s="1" t="str">
        <f>REPLACE([1]Sheet1!B83,7,4,"****")</f>
        <v>431003****10216525</v>
      </c>
    </row>
    <row r="84" spans="1:4" ht="14.25" customHeight="1">
      <c r="A84" s="1">
        <v>83</v>
      </c>
      <c r="B84" s="1" t="s">
        <v>4</v>
      </c>
      <c r="C84" s="1" t="str">
        <f>"徐小妹"</f>
        <v>徐小妹</v>
      </c>
      <c r="D84" s="1" t="str">
        <f>REPLACE([1]Sheet1!B84,7,4,"****")</f>
        <v>460027****11126628</v>
      </c>
    </row>
    <row r="85" spans="1:4" ht="14.25" customHeight="1">
      <c r="A85" s="1">
        <v>84</v>
      </c>
      <c r="B85" s="1" t="s">
        <v>5</v>
      </c>
      <c r="C85" s="1" t="str">
        <f>"张婷婷"</f>
        <v>张婷婷</v>
      </c>
      <c r="D85" s="1" t="str">
        <f>REPLACE([1]Sheet1!B85,7,4,"****")</f>
        <v>460022****06052322</v>
      </c>
    </row>
    <row r="86" spans="1:4" ht="14.25" customHeight="1">
      <c r="A86" s="1">
        <v>85</v>
      </c>
      <c r="B86" s="1" t="s">
        <v>4</v>
      </c>
      <c r="C86" s="1" t="str">
        <f>"于航"</f>
        <v>于航</v>
      </c>
      <c r="D86" s="1" t="str">
        <f>REPLACE([1]Sheet1!B86,7,4,"****")</f>
        <v>230602****0228751X</v>
      </c>
    </row>
    <row r="87" spans="1:4" ht="14.25" customHeight="1">
      <c r="A87" s="1">
        <v>86</v>
      </c>
      <c r="B87" s="1" t="s">
        <v>4</v>
      </c>
      <c r="C87" s="1" t="str">
        <f>"殷珊妹"</f>
        <v>殷珊妹</v>
      </c>
      <c r="D87" s="1" t="str">
        <f>REPLACE([1]Sheet1!B87,7,4,"****")</f>
        <v>460006****02208729</v>
      </c>
    </row>
    <row r="88" spans="1:4" ht="14.25" customHeight="1">
      <c r="A88" s="1">
        <v>87</v>
      </c>
      <c r="B88" s="1" t="s">
        <v>4</v>
      </c>
      <c r="C88" s="1" t="str">
        <f>"苏菊"</f>
        <v>苏菊</v>
      </c>
      <c r="D88" s="1" t="str">
        <f>REPLACE([1]Sheet1!B88,7,4,"****")</f>
        <v>460032****07056181</v>
      </c>
    </row>
    <row r="89" spans="1:4" ht="14.25" customHeight="1">
      <c r="A89" s="1">
        <v>88</v>
      </c>
      <c r="B89" s="1" t="s">
        <v>5</v>
      </c>
      <c r="C89" s="1" t="str">
        <f>"许皇"</f>
        <v>许皇</v>
      </c>
      <c r="D89" s="1" t="str">
        <f>REPLACE([1]Sheet1!B89,7,4,"****")</f>
        <v>460007****10140010</v>
      </c>
    </row>
    <row r="90" spans="1:4" ht="14.25" customHeight="1">
      <c r="A90" s="1">
        <v>89</v>
      </c>
      <c r="B90" s="1" t="s">
        <v>5</v>
      </c>
      <c r="C90" s="1" t="str">
        <f>"付帅"</f>
        <v>付帅</v>
      </c>
      <c r="D90" s="1" t="str">
        <f>REPLACE([1]Sheet1!B90,7,4,"****")</f>
        <v>232724****05010027</v>
      </c>
    </row>
    <row r="91" spans="1:4" ht="14.25" customHeight="1">
      <c r="A91" s="1">
        <v>90</v>
      </c>
      <c r="B91" s="1" t="s">
        <v>4</v>
      </c>
      <c r="C91" s="1" t="str">
        <f>"邱惠颖"</f>
        <v>邱惠颖</v>
      </c>
      <c r="D91" s="1" t="str">
        <f>REPLACE([1]Sheet1!B91,7,4,"****")</f>
        <v>460004****10090229</v>
      </c>
    </row>
    <row r="92" spans="1:4" ht="14.25" customHeight="1">
      <c r="A92" s="1">
        <v>91</v>
      </c>
      <c r="B92" s="1" t="s">
        <v>5</v>
      </c>
      <c r="C92" s="1" t="str">
        <f>"陈方华"</f>
        <v>陈方华</v>
      </c>
      <c r="D92" s="1" t="str">
        <f>REPLACE([1]Sheet1!B92,7,4,"****")</f>
        <v>460104****03040627</v>
      </c>
    </row>
    <row r="93" spans="1:4" ht="14.25" customHeight="1">
      <c r="A93" s="1">
        <v>92</v>
      </c>
      <c r="B93" s="1" t="s">
        <v>4</v>
      </c>
      <c r="C93" s="1" t="str">
        <f>"林楠"</f>
        <v>林楠</v>
      </c>
      <c r="D93" s="1" t="str">
        <f>REPLACE([1]Sheet1!B93,7,4,"****")</f>
        <v>370686****02144641</v>
      </c>
    </row>
    <row r="94" spans="1:4" ht="14.25" customHeight="1">
      <c r="A94" s="1">
        <v>93</v>
      </c>
      <c r="B94" s="1" t="s">
        <v>5</v>
      </c>
      <c r="C94" s="1" t="str">
        <f>"夏斌"</f>
        <v>夏斌</v>
      </c>
      <c r="D94" s="1" t="str">
        <f>REPLACE([1]Sheet1!B94,7,4,"****")</f>
        <v>460006****07030018</v>
      </c>
    </row>
    <row r="95" spans="1:4" ht="14.25" customHeight="1">
      <c r="A95" s="1">
        <v>94</v>
      </c>
      <c r="B95" s="1" t="s">
        <v>4</v>
      </c>
      <c r="C95" s="1" t="str">
        <f>"齐家红"</f>
        <v>齐家红</v>
      </c>
      <c r="D95" s="1" t="str">
        <f>REPLACE([1]Sheet1!B95,7,4,"****")</f>
        <v>130481****10176621</v>
      </c>
    </row>
    <row r="96" spans="1:4" ht="14.25" customHeight="1">
      <c r="A96" s="1">
        <v>95</v>
      </c>
      <c r="B96" s="1" t="s">
        <v>4</v>
      </c>
      <c r="C96" s="1" t="str">
        <f>"王瑞欣"</f>
        <v>王瑞欣</v>
      </c>
      <c r="D96" s="1" t="str">
        <f>REPLACE([1]Sheet1!B96,7,4,"****")</f>
        <v>460006****02215626</v>
      </c>
    </row>
    <row r="97" spans="1:4" ht="14.25" customHeight="1">
      <c r="A97" s="1">
        <v>96</v>
      </c>
      <c r="B97" s="1" t="s">
        <v>4</v>
      </c>
      <c r="C97" s="1" t="str">
        <f>"陈界君"</f>
        <v>陈界君</v>
      </c>
      <c r="D97" s="1" t="str">
        <f>REPLACE([1]Sheet1!B97,7,4,"****")</f>
        <v>460004****10210251</v>
      </c>
    </row>
    <row r="98" spans="1:4" ht="14.25" customHeight="1">
      <c r="A98" s="1">
        <v>97</v>
      </c>
      <c r="B98" s="1" t="s">
        <v>4</v>
      </c>
      <c r="C98" s="1" t="str">
        <f>"刘红晨"</f>
        <v>刘红晨</v>
      </c>
      <c r="D98" s="1" t="str">
        <f>REPLACE([1]Sheet1!B98,7,4,"****")</f>
        <v>460027****10167019</v>
      </c>
    </row>
    <row r="99" spans="1:4" ht="14.25" customHeight="1">
      <c r="A99" s="1">
        <v>98</v>
      </c>
      <c r="B99" s="1" t="s">
        <v>4</v>
      </c>
      <c r="C99" s="1" t="str">
        <f>"王惠娇"</f>
        <v>王惠娇</v>
      </c>
      <c r="D99" s="1" t="str">
        <f>REPLACE([1]Sheet1!B99,7,4,"****")</f>
        <v>460021****02124421</v>
      </c>
    </row>
    <row r="100" spans="1:4" ht="14.25" customHeight="1">
      <c r="A100" s="1">
        <v>99</v>
      </c>
      <c r="B100" s="1" t="s">
        <v>9</v>
      </c>
      <c r="C100" s="1" t="str">
        <f>"杨新会"</f>
        <v>杨新会</v>
      </c>
      <c r="D100" s="1" t="str">
        <f>REPLACE([1]Sheet1!B100,7,4,"****")</f>
        <v>622722****04082417</v>
      </c>
    </row>
    <row r="101" spans="1:4" ht="14.25" customHeight="1">
      <c r="A101" s="1">
        <v>100</v>
      </c>
      <c r="B101" s="1" t="s">
        <v>4</v>
      </c>
      <c r="C101" s="1" t="str">
        <f>"符春媛"</f>
        <v>符春媛</v>
      </c>
      <c r="D101" s="1" t="str">
        <f>REPLACE([1]Sheet1!B101,7,4,"****")</f>
        <v>460022****09101929</v>
      </c>
    </row>
    <row r="102" spans="1:4" ht="14.25" customHeight="1">
      <c r="A102" s="1">
        <v>101</v>
      </c>
      <c r="B102" s="1" t="s">
        <v>4</v>
      </c>
      <c r="C102" s="1" t="str">
        <f>"谢浩玺"</f>
        <v>谢浩玺</v>
      </c>
      <c r="D102" s="1" t="str">
        <f>REPLACE([1]Sheet1!B102,7,4,"****")</f>
        <v>460003****09252412</v>
      </c>
    </row>
    <row r="103" spans="1:4" ht="14.25" customHeight="1">
      <c r="A103" s="1">
        <v>102</v>
      </c>
      <c r="B103" s="1" t="s">
        <v>4</v>
      </c>
      <c r="C103" s="1" t="str">
        <f>"林子靖"</f>
        <v>林子靖</v>
      </c>
      <c r="D103" s="1" t="str">
        <f>REPLACE([1]Sheet1!B103,7,4,"****")</f>
        <v>460031****07140815</v>
      </c>
    </row>
    <row r="104" spans="1:4" ht="14.25" customHeight="1">
      <c r="A104" s="1">
        <v>103</v>
      </c>
      <c r="B104" s="1" t="s">
        <v>5</v>
      </c>
      <c r="C104" s="1" t="str">
        <f>"廖娟"</f>
        <v>廖娟</v>
      </c>
      <c r="D104" s="1" t="str">
        <f>REPLACE([1]Sheet1!B104,7,4,"****")</f>
        <v>430421****07211241</v>
      </c>
    </row>
    <row r="105" spans="1:4" ht="14.25" customHeight="1">
      <c r="A105" s="1">
        <v>104</v>
      </c>
      <c r="B105" s="1" t="s">
        <v>5</v>
      </c>
      <c r="C105" s="1" t="str">
        <f>"李海榕"</f>
        <v>李海榕</v>
      </c>
      <c r="D105" s="1" t="str">
        <f>REPLACE([1]Sheet1!B105,7,4,"****")</f>
        <v>460025****03033023</v>
      </c>
    </row>
    <row r="106" spans="1:4" ht="14.25" customHeight="1">
      <c r="A106" s="1">
        <v>105</v>
      </c>
      <c r="B106" s="1" t="s">
        <v>4</v>
      </c>
      <c r="C106" s="1" t="str">
        <f>"桑叶"</f>
        <v>桑叶</v>
      </c>
      <c r="D106" s="1" t="str">
        <f>REPLACE([1]Sheet1!B106,7,4,"****")</f>
        <v>210111****01151040</v>
      </c>
    </row>
    <row r="107" spans="1:4" ht="14.25" customHeight="1">
      <c r="A107" s="1">
        <v>106</v>
      </c>
      <c r="B107" s="1" t="s">
        <v>5</v>
      </c>
      <c r="C107" s="1" t="str">
        <f>"曾小敏"</f>
        <v>曾小敏</v>
      </c>
      <c r="D107" s="1" t="str">
        <f>REPLACE([1]Sheet1!B107,7,4,"****")</f>
        <v>460027****11182926</v>
      </c>
    </row>
    <row r="108" spans="1:4" ht="14.25" customHeight="1">
      <c r="A108" s="1">
        <v>107</v>
      </c>
      <c r="B108" s="1" t="s">
        <v>4</v>
      </c>
      <c r="C108" s="1" t="str">
        <f>"许燕珍"</f>
        <v>许燕珍</v>
      </c>
      <c r="D108" s="1" t="str">
        <f>REPLACE([1]Sheet1!B108,7,4,"****")</f>
        <v>460102****04280623</v>
      </c>
    </row>
    <row r="109" spans="1:4" ht="14.25" customHeight="1">
      <c r="A109" s="1">
        <v>108</v>
      </c>
      <c r="B109" s="1" t="s">
        <v>4</v>
      </c>
      <c r="C109" s="1" t="str">
        <f>"吴芳莹"</f>
        <v>吴芳莹</v>
      </c>
      <c r="D109" s="1" t="str">
        <f>REPLACE([1]Sheet1!B109,7,4,"****")</f>
        <v>460004****10282225</v>
      </c>
    </row>
    <row r="110" spans="1:4" ht="14.25" customHeight="1">
      <c r="A110" s="1">
        <v>109</v>
      </c>
      <c r="B110" s="1" t="s">
        <v>4</v>
      </c>
      <c r="C110" s="1" t="str">
        <f>"文明慧"</f>
        <v>文明慧</v>
      </c>
      <c r="D110" s="1" t="str">
        <f>REPLACE([1]Sheet1!B110,7,4,"****")</f>
        <v>460007****02250022</v>
      </c>
    </row>
    <row r="111" spans="1:4" ht="14.25" customHeight="1">
      <c r="A111" s="1">
        <v>110</v>
      </c>
      <c r="B111" s="1" t="s">
        <v>4</v>
      </c>
      <c r="C111" s="1" t="str">
        <f>"李江月"</f>
        <v>李江月</v>
      </c>
      <c r="D111" s="1" t="str">
        <f>REPLACE([1]Sheet1!B111,7,4,"****")</f>
        <v>460103****04093845</v>
      </c>
    </row>
    <row r="112" spans="1:4" ht="14.25" customHeight="1">
      <c r="A112" s="1">
        <v>111</v>
      </c>
      <c r="B112" s="1" t="s">
        <v>5</v>
      </c>
      <c r="C112" s="1" t="str">
        <f>"黄亚燕"</f>
        <v>黄亚燕</v>
      </c>
      <c r="D112" s="1" t="str">
        <f>REPLACE([1]Sheet1!B112,7,4,"****")</f>
        <v>460027****12225128</v>
      </c>
    </row>
    <row r="113" spans="1:4" ht="14.25" customHeight="1">
      <c r="A113" s="1">
        <v>112</v>
      </c>
      <c r="B113" s="1" t="s">
        <v>4</v>
      </c>
      <c r="C113" s="1" t="str">
        <f>"郑维乙"</f>
        <v>郑维乙</v>
      </c>
      <c r="D113" s="1" t="str">
        <f>REPLACE([1]Sheet1!B113,7,4,"****")</f>
        <v>460034****02190434</v>
      </c>
    </row>
    <row r="114" spans="1:4" ht="14.25" customHeight="1">
      <c r="A114" s="1">
        <v>113</v>
      </c>
      <c r="B114" s="1" t="s">
        <v>4</v>
      </c>
      <c r="C114" s="1" t="str">
        <f>"高飞"</f>
        <v>高飞</v>
      </c>
      <c r="D114" s="1" t="str">
        <f>REPLACE([1]Sheet1!B114,7,4,"****")</f>
        <v>622201****09303917</v>
      </c>
    </row>
    <row r="115" spans="1:4" ht="14.25" customHeight="1">
      <c r="A115" s="1">
        <v>114</v>
      </c>
      <c r="B115" s="1" t="s">
        <v>5</v>
      </c>
      <c r="C115" s="1" t="str">
        <f>"符谷宇"</f>
        <v>符谷宇</v>
      </c>
      <c r="D115" s="1" t="str">
        <f>REPLACE([1]Sheet1!B115,7,4,"****")</f>
        <v>460025****05110918</v>
      </c>
    </row>
    <row r="116" spans="1:4" ht="14.25" customHeight="1">
      <c r="A116" s="1">
        <v>115</v>
      </c>
      <c r="B116" s="1" t="s">
        <v>4</v>
      </c>
      <c r="C116" s="1" t="str">
        <f>"邓棉花"</f>
        <v>邓棉花</v>
      </c>
      <c r="D116" s="1" t="str">
        <f>REPLACE([1]Sheet1!B116,7,4,"****")</f>
        <v>460025****09293321</v>
      </c>
    </row>
    <row r="117" spans="1:4" ht="14.25" customHeight="1">
      <c r="A117" s="1">
        <v>116</v>
      </c>
      <c r="B117" s="1" t="s">
        <v>5</v>
      </c>
      <c r="C117" s="1" t="str">
        <f>"陈坤秀"</f>
        <v>陈坤秀</v>
      </c>
      <c r="D117" s="1" t="str">
        <f>REPLACE([1]Sheet1!B117,7,4,"****")</f>
        <v>460102****12273029</v>
      </c>
    </row>
    <row r="118" spans="1:4" ht="14.25" customHeight="1">
      <c r="A118" s="1">
        <v>117</v>
      </c>
      <c r="B118" s="1" t="s">
        <v>4</v>
      </c>
      <c r="C118" s="1" t="str">
        <f>"柯晓云"</f>
        <v>柯晓云</v>
      </c>
      <c r="D118" s="1" t="str">
        <f>REPLACE([1]Sheet1!B118,7,4,"****")</f>
        <v>460102****0104152X</v>
      </c>
    </row>
    <row r="119" spans="1:4" ht="14.25" customHeight="1">
      <c r="A119" s="1">
        <v>118</v>
      </c>
      <c r="B119" s="1" t="s">
        <v>4</v>
      </c>
      <c r="C119" s="1" t="str">
        <f>"张霞"</f>
        <v>张霞</v>
      </c>
      <c r="D119" s="1" t="str">
        <f>REPLACE([1]Sheet1!B119,7,4,"****")</f>
        <v>460033****04023881</v>
      </c>
    </row>
    <row r="120" spans="1:4" ht="14.25" customHeight="1">
      <c r="A120" s="1">
        <v>119</v>
      </c>
      <c r="B120" s="1" t="s">
        <v>4</v>
      </c>
      <c r="C120" s="1" t="str">
        <f>"饶芳"</f>
        <v>饶芳</v>
      </c>
      <c r="D120" s="1" t="str">
        <f>REPLACE([1]Sheet1!B120,7,4,"****")</f>
        <v>421023****12164122</v>
      </c>
    </row>
    <row r="121" spans="1:4" ht="14.25" customHeight="1">
      <c r="A121" s="1">
        <v>120</v>
      </c>
      <c r="B121" s="1" t="s">
        <v>4</v>
      </c>
      <c r="C121" s="1" t="str">
        <f>"朱允康"</f>
        <v>朱允康</v>
      </c>
      <c r="D121" s="1" t="str">
        <f>REPLACE([1]Sheet1!B121,7,4,"****")</f>
        <v>460005****04061516</v>
      </c>
    </row>
    <row r="122" spans="1:4" ht="14.25" customHeight="1">
      <c r="A122" s="1">
        <v>121</v>
      </c>
      <c r="B122" s="1" t="s">
        <v>4</v>
      </c>
      <c r="C122" s="1" t="str">
        <f>"董兴顺"</f>
        <v>董兴顺</v>
      </c>
      <c r="D122" s="1" t="str">
        <f>REPLACE([1]Sheet1!B122,7,4,"****")</f>
        <v>440825****10290337</v>
      </c>
    </row>
    <row r="123" spans="1:4" ht="14.25" customHeight="1">
      <c r="A123" s="1">
        <v>122</v>
      </c>
      <c r="B123" s="1" t="s">
        <v>5</v>
      </c>
      <c r="C123" s="1" t="str">
        <f>"陈永帅"</f>
        <v>陈永帅</v>
      </c>
      <c r="D123" s="1" t="str">
        <f>REPLACE([1]Sheet1!B123,7,4,"****")</f>
        <v>460033****04054477</v>
      </c>
    </row>
    <row r="124" spans="1:4" ht="14.25" customHeight="1">
      <c r="A124" s="1">
        <v>123</v>
      </c>
      <c r="B124" s="1" t="s">
        <v>4</v>
      </c>
      <c r="C124" s="1" t="str">
        <f>"梁馨允"</f>
        <v>梁馨允</v>
      </c>
      <c r="D124" s="1" t="str">
        <f>REPLACE([1]Sheet1!B124,7,4,"****")</f>
        <v>460004****05013820</v>
      </c>
    </row>
    <row r="125" spans="1:4" ht="14.25" customHeight="1">
      <c r="A125" s="1">
        <v>124</v>
      </c>
      <c r="B125" s="1" t="s">
        <v>5</v>
      </c>
      <c r="C125" s="1" t="str">
        <f>"何潇"</f>
        <v>何潇</v>
      </c>
      <c r="D125" s="1" t="str">
        <f>REPLACE([1]Sheet1!B125,7,4,"****")</f>
        <v>460022****08310021</v>
      </c>
    </row>
    <row r="126" spans="1:4" ht="14.25" customHeight="1">
      <c r="A126" s="1">
        <v>125</v>
      </c>
      <c r="B126" s="1" t="s">
        <v>5</v>
      </c>
      <c r="C126" s="1" t="str">
        <f>"王琪"</f>
        <v>王琪</v>
      </c>
      <c r="D126" s="1" t="str">
        <f>REPLACE([1]Sheet1!B126,7,4,"****")</f>
        <v>460026****05180629</v>
      </c>
    </row>
    <row r="127" spans="1:4" ht="14.25" customHeight="1">
      <c r="A127" s="1">
        <v>126</v>
      </c>
      <c r="B127" s="1" t="s">
        <v>4</v>
      </c>
      <c r="C127" s="1" t="str">
        <f>"张肖云"</f>
        <v>张肖云</v>
      </c>
      <c r="D127" s="1" t="str">
        <f>REPLACE([1]Sheet1!B127,7,4,"****")</f>
        <v>411422****08072725</v>
      </c>
    </row>
    <row r="128" spans="1:4" ht="14.25" customHeight="1">
      <c r="A128" s="1">
        <v>127</v>
      </c>
      <c r="B128" s="1" t="s">
        <v>4</v>
      </c>
      <c r="C128" s="1" t="str">
        <f>"王斯尧"</f>
        <v>王斯尧</v>
      </c>
      <c r="D128" s="1" t="str">
        <f>REPLACE([1]Sheet1!B128,7,4,"****")</f>
        <v>210902****04021027</v>
      </c>
    </row>
    <row r="129" spans="1:4" ht="14.25" customHeight="1">
      <c r="A129" s="1">
        <v>128</v>
      </c>
      <c r="B129" s="1" t="s">
        <v>5</v>
      </c>
      <c r="C129" s="1" t="str">
        <f>"吴頔"</f>
        <v>吴頔</v>
      </c>
      <c r="D129" s="1" t="str">
        <f>REPLACE([1]Sheet1!B129,7,4,"****")</f>
        <v>341202****04250019</v>
      </c>
    </row>
    <row r="130" spans="1:4" ht="14.25" customHeight="1">
      <c r="A130" s="1">
        <v>129</v>
      </c>
      <c r="B130" s="1" t="s">
        <v>4</v>
      </c>
      <c r="C130" s="1" t="str">
        <f>"岳婷"</f>
        <v>岳婷</v>
      </c>
      <c r="D130" s="1" t="str">
        <f>REPLACE([1]Sheet1!B130,7,4,"****")</f>
        <v>140430****04160821</v>
      </c>
    </row>
    <row r="131" spans="1:4" ht="14.25" customHeight="1">
      <c r="A131" s="1">
        <v>130</v>
      </c>
      <c r="B131" s="1" t="s">
        <v>4</v>
      </c>
      <c r="C131" s="1" t="str">
        <f>"陈长和"</f>
        <v>陈长和</v>
      </c>
      <c r="D131" s="1" t="str">
        <f>REPLACE([1]Sheet1!B131,7,4,"****")</f>
        <v>460004****10230837</v>
      </c>
    </row>
    <row r="132" spans="1:4" ht="14.25" customHeight="1">
      <c r="A132" s="1">
        <v>131</v>
      </c>
      <c r="B132" s="1" t="s">
        <v>4</v>
      </c>
      <c r="C132" s="1" t="str">
        <f>"钟霞婉"</f>
        <v>钟霞婉</v>
      </c>
      <c r="D132" s="1" t="str">
        <f>REPLACE([1]Sheet1!B132,7,4,"****")</f>
        <v>460004****08034444</v>
      </c>
    </row>
    <row r="133" spans="1:4" ht="14.25" customHeight="1">
      <c r="A133" s="1">
        <v>132</v>
      </c>
      <c r="B133" s="1" t="s">
        <v>4</v>
      </c>
      <c r="C133" s="1" t="str">
        <f>"黎林桦"</f>
        <v>黎林桦</v>
      </c>
      <c r="D133" s="1" t="str">
        <f>REPLACE([1]Sheet1!B133,7,4,"****")</f>
        <v>460102****11111527</v>
      </c>
    </row>
    <row r="134" spans="1:4" ht="14.25" customHeight="1">
      <c r="A134" s="1">
        <v>133</v>
      </c>
      <c r="B134" s="1" t="s">
        <v>5</v>
      </c>
      <c r="C134" s="1" t="str">
        <f>"吴凝"</f>
        <v>吴凝</v>
      </c>
      <c r="D134" s="1" t="str">
        <f>REPLACE([1]Sheet1!B134,7,4,"****")</f>
        <v>460102****0624032X</v>
      </c>
    </row>
    <row r="135" spans="1:4" ht="14.25" customHeight="1">
      <c r="A135" s="1">
        <v>134</v>
      </c>
      <c r="B135" s="1" t="s">
        <v>4</v>
      </c>
      <c r="C135" s="1" t="str">
        <f>"林晶晶"</f>
        <v>林晶晶</v>
      </c>
      <c r="D135" s="1" t="str">
        <f>REPLACE([1]Sheet1!B135,7,4,"****")</f>
        <v>460003****10310027</v>
      </c>
    </row>
    <row r="136" spans="1:4" ht="14.25" customHeight="1">
      <c r="A136" s="1">
        <v>135</v>
      </c>
      <c r="B136" s="1" t="s">
        <v>4</v>
      </c>
      <c r="C136" s="1" t="str">
        <f>"麦明涛"</f>
        <v>麦明涛</v>
      </c>
      <c r="D136" s="1" t="str">
        <f>REPLACE([1]Sheet1!B136,7,4,"****")</f>
        <v>460007****06285778</v>
      </c>
    </row>
    <row r="137" spans="1:4" ht="14.25" customHeight="1">
      <c r="A137" s="1">
        <v>136</v>
      </c>
      <c r="B137" s="1" t="s">
        <v>4</v>
      </c>
      <c r="C137" s="1" t="str">
        <f>"梁玉祯"</f>
        <v>梁玉祯</v>
      </c>
      <c r="D137" s="1" t="str">
        <f>REPLACE([1]Sheet1!B137,7,4,"****")</f>
        <v>460004****0512462X</v>
      </c>
    </row>
    <row r="138" spans="1:4" ht="14.25" customHeight="1">
      <c r="A138" s="1">
        <v>137</v>
      </c>
      <c r="B138" s="1" t="s">
        <v>5</v>
      </c>
      <c r="C138" s="1" t="str">
        <f>"陈子业"</f>
        <v>陈子业</v>
      </c>
      <c r="D138" s="1" t="str">
        <f>REPLACE([1]Sheet1!B138,7,4,"****")</f>
        <v>460004****10220231</v>
      </c>
    </row>
    <row r="139" spans="1:4" ht="14.25" customHeight="1">
      <c r="A139" s="1">
        <v>138</v>
      </c>
      <c r="B139" s="1" t="s">
        <v>5</v>
      </c>
      <c r="C139" s="1" t="str">
        <f>"吴婉仪"</f>
        <v>吴婉仪</v>
      </c>
      <c r="D139" s="1" t="str">
        <f>REPLACE([1]Sheet1!B139,7,4,"****")</f>
        <v>460102****08082729</v>
      </c>
    </row>
    <row r="140" spans="1:4" ht="14.25" customHeight="1">
      <c r="A140" s="1">
        <v>139</v>
      </c>
      <c r="B140" s="1" t="s">
        <v>4</v>
      </c>
      <c r="C140" s="1" t="str">
        <f>"王薇"</f>
        <v>王薇</v>
      </c>
      <c r="D140" s="1" t="str">
        <f>REPLACE([1]Sheet1!B140,7,4,"****")</f>
        <v>431121****12250047</v>
      </c>
    </row>
    <row r="141" spans="1:4" ht="14.25" customHeight="1">
      <c r="A141" s="1">
        <v>140</v>
      </c>
      <c r="B141" s="1" t="s">
        <v>4</v>
      </c>
      <c r="C141" s="1" t="str">
        <f>"曾月香"</f>
        <v>曾月香</v>
      </c>
      <c r="D141" s="1" t="str">
        <f>REPLACE([1]Sheet1!B141,7,4,"****")</f>
        <v>460003****10083042</v>
      </c>
    </row>
    <row r="142" spans="1:4" ht="14.25" customHeight="1">
      <c r="A142" s="1">
        <v>141</v>
      </c>
      <c r="B142" s="1" t="s">
        <v>4</v>
      </c>
      <c r="C142" s="1" t="str">
        <f>"陈丹"</f>
        <v>陈丹</v>
      </c>
      <c r="D142" s="1" t="str">
        <f>REPLACE([1]Sheet1!B142,7,4,"****")</f>
        <v>469002****0901052X</v>
      </c>
    </row>
    <row r="143" spans="1:4" ht="14.25" customHeight="1">
      <c r="A143" s="1">
        <v>142</v>
      </c>
      <c r="B143" s="1" t="s">
        <v>4</v>
      </c>
      <c r="C143" s="1" t="str">
        <f>"陈俊帆"</f>
        <v>陈俊帆</v>
      </c>
      <c r="D143" s="1" t="str">
        <f>REPLACE([1]Sheet1!B143,7,4,"****")</f>
        <v>460001****11140716</v>
      </c>
    </row>
    <row r="144" spans="1:4" ht="14.25" customHeight="1">
      <c r="A144" s="1">
        <v>143</v>
      </c>
      <c r="B144" s="1" t="s">
        <v>5</v>
      </c>
      <c r="C144" s="1" t="str">
        <f>"吴立"</f>
        <v>吴立</v>
      </c>
      <c r="D144" s="1" t="str">
        <f>REPLACE([1]Sheet1!B144,7,4,"****")</f>
        <v>460004****03082635</v>
      </c>
    </row>
    <row r="145" spans="1:4" ht="14.25" customHeight="1">
      <c r="A145" s="1">
        <v>144</v>
      </c>
      <c r="B145" s="1" t="s">
        <v>4</v>
      </c>
      <c r="C145" s="1" t="str">
        <f>"赵维"</f>
        <v>赵维</v>
      </c>
      <c r="D145" s="1" t="str">
        <f>REPLACE([1]Sheet1!B145,7,4,"****")</f>
        <v>320305****0615331X</v>
      </c>
    </row>
    <row r="146" spans="1:4" ht="14.25" customHeight="1">
      <c r="A146" s="1">
        <v>145</v>
      </c>
      <c r="B146" s="1" t="s">
        <v>4</v>
      </c>
      <c r="C146" s="1" t="str">
        <f>"何仲安"</f>
        <v>何仲安</v>
      </c>
      <c r="D146" s="1" t="str">
        <f>REPLACE([1]Sheet1!B146,7,4,"****")</f>
        <v>460003****01172253</v>
      </c>
    </row>
    <row r="147" spans="1:4" ht="14.25" customHeight="1">
      <c r="A147" s="1">
        <v>146</v>
      </c>
      <c r="B147" s="1" t="s">
        <v>7</v>
      </c>
      <c r="C147" s="1" t="str">
        <f>"彭隆基"</f>
        <v>彭隆基</v>
      </c>
      <c r="D147" s="1" t="str">
        <f>REPLACE([1]Sheet1!B147,7,4,"****")</f>
        <v>140107****04182611</v>
      </c>
    </row>
    <row r="148" spans="1:4" ht="14.25" customHeight="1">
      <c r="A148" s="1">
        <v>147</v>
      </c>
      <c r="B148" s="1" t="s">
        <v>8</v>
      </c>
      <c r="C148" s="1" t="str">
        <f>"陈琳"</f>
        <v>陈琳</v>
      </c>
      <c r="D148" s="1" t="str">
        <f>REPLACE([1]Sheet1!B148,7,4,"****")</f>
        <v>130682****03220049</v>
      </c>
    </row>
    <row r="149" spans="1:4" ht="14.25" customHeight="1">
      <c r="A149" s="1">
        <v>148</v>
      </c>
      <c r="B149" s="1" t="s">
        <v>4</v>
      </c>
      <c r="C149" s="1" t="str">
        <f>"刘灿"</f>
        <v>刘灿</v>
      </c>
      <c r="D149" s="1" t="str">
        <f>REPLACE([1]Sheet1!B149,7,4,"****")</f>
        <v>131181****11012129</v>
      </c>
    </row>
    <row r="150" spans="1:4" ht="14.25" customHeight="1">
      <c r="A150" s="1">
        <v>149</v>
      </c>
      <c r="B150" s="1" t="s">
        <v>4</v>
      </c>
      <c r="C150" s="1" t="str">
        <f>"林芳惠"</f>
        <v>林芳惠</v>
      </c>
      <c r="D150" s="1" t="str">
        <f>REPLACE([1]Sheet1!B150,7,4,"****")</f>
        <v>460004****07231224</v>
      </c>
    </row>
    <row r="151" spans="1:4" ht="14.25" customHeight="1">
      <c r="A151" s="1">
        <v>150</v>
      </c>
      <c r="B151" s="1" t="s">
        <v>10</v>
      </c>
      <c r="C151" s="1" t="str">
        <f>"习茂琦"</f>
        <v>习茂琦</v>
      </c>
      <c r="D151" s="1" t="str">
        <f>REPLACE([1]Sheet1!B151,7,4,"****")</f>
        <v>460026****08122417</v>
      </c>
    </row>
    <row r="152" spans="1:4" ht="14.25" customHeight="1">
      <c r="A152" s="1">
        <v>151</v>
      </c>
      <c r="B152" s="1" t="s">
        <v>4</v>
      </c>
      <c r="C152" s="1" t="str">
        <f>"鲁文婷"</f>
        <v>鲁文婷</v>
      </c>
      <c r="D152" s="1" t="str">
        <f>REPLACE([1]Sheet1!B152,7,4,"****")</f>
        <v>654001****12123328</v>
      </c>
    </row>
    <row r="153" spans="1:4" ht="14.25" customHeight="1">
      <c r="A153" s="1">
        <v>152</v>
      </c>
      <c r="B153" s="1" t="s">
        <v>4</v>
      </c>
      <c r="C153" s="1" t="str">
        <f>"苏瑞婕"</f>
        <v>苏瑞婕</v>
      </c>
      <c r="D153" s="1" t="str">
        <f>REPLACE([1]Sheet1!B153,7,4,"****")</f>
        <v>460200****07010522</v>
      </c>
    </row>
    <row r="154" spans="1:4" ht="14.25" customHeight="1">
      <c r="A154" s="1">
        <v>153</v>
      </c>
      <c r="B154" s="1" t="s">
        <v>4</v>
      </c>
      <c r="C154" s="1" t="str">
        <f>"吴秋阳"</f>
        <v>吴秋阳</v>
      </c>
      <c r="D154" s="1" t="str">
        <f>REPLACE([1]Sheet1!B154,7,4,"****")</f>
        <v>460004****08303424</v>
      </c>
    </row>
    <row r="155" spans="1:4" ht="14.25" customHeight="1">
      <c r="A155" s="1">
        <v>154</v>
      </c>
      <c r="B155" s="1" t="s">
        <v>4</v>
      </c>
      <c r="C155" s="1" t="str">
        <f>"冯立果"</f>
        <v>冯立果</v>
      </c>
      <c r="D155" s="1" t="str">
        <f>REPLACE([1]Sheet1!B155,7,4,"****")</f>
        <v>460004****05061224</v>
      </c>
    </row>
    <row r="156" spans="1:4" ht="14.25" customHeight="1">
      <c r="A156" s="1">
        <v>155</v>
      </c>
      <c r="B156" s="1" t="s">
        <v>4</v>
      </c>
      <c r="C156" s="1" t="str">
        <f>"孙器昂"</f>
        <v>孙器昂</v>
      </c>
      <c r="D156" s="1" t="str">
        <f>REPLACE([1]Sheet1!B156,7,4,"****")</f>
        <v>460033****09124856</v>
      </c>
    </row>
    <row r="157" spans="1:4" ht="14.25" customHeight="1">
      <c r="A157" s="1">
        <v>156</v>
      </c>
      <c r="B157" s="1" t="s">
        <v>5</v>
      </c>
      <c r="C157" s="1" t="str">
        <f>"叶倩"</f>
        <v>叶倩</v>
      </c>
      <c r="D157" s="1" t="str">
        <f>REPLACE([1]Sheet1!B157,7,4,"****")</f>
        <v>460102****09301821</v>
      </c>
    </row>
    <row r="158" spans="1:4" ht="14.25" customHeight="1">
      <c r="A158" s="1">
        <v>157</v>
      </c>
      <c r="B158" s="1" t="s">
        <v>5</v>
      </c>
      <c r="C158" s="1" t="str">
        <f>"赵诗菁"</f>
        <v>赵诗菁</v>
      </c>
      <c r="D158" s="1" t="str">
        <f>REPLACE([1]Sheet1!B158,7,4,"****")</f>
        <v>460007****07310449</v>
      </c>
    </row>
    <row r="159" spans="1:4" ht="14.25" customHeight="1">
      <c r="A159" s="1">
        <v>158</v>
      </c>
      <c r="B159" s="1" t="s">
        <v>8</v>
      </c>
      <c r="C159" s="1" t="str">
        <f>"徐珊"</f>
        <v>徐珊</v>
      </c>
      <c r="D159" s="1" t="str">
        <f>REPLACE([1]Sheet1!B159,7,4,"****")</f>
        <v>450502****11180480</v>
      </c>
    </row>
    <row r="160" spans="1:4" ht="14.25" customHeight="1">
      <c r="A160" s="1">
        <v>159</v>
      </c>
      <c r="B160" s="1" t="s">
        <v>5</v>
      </c>
      <c r="C160" s="1" t="str">
        <f>"王晶晶"</f>
        <v>王晶晶</v>
      </c>
      <c r="D160" s="1" t="str">
        <f>REPLACE([1]Sheet1!B160,7,4,"****")</f>
        <v>460105****06185929</v>
      </c>
    </row>
    <row r="161" spans="1:4" ht="14.25" customHeight="1">
      <c r="A161" s="1">
        <v>160</v>
      </c>
      <c r="B161" s="1" t="s">
        <v>5</v>
      </c>
      <c r="C161" s="1" t="str">
        <f>"马鑫鑫"</f>
        <v>马鑫鑫</v>
      </c>
      <c r="D161" s="1" t="str">
        <f>REPLACE([1]Sheet1!B161,7,4,"****")</f>
        <v>632801****07310024</v>
      </c>
    </row>
    <row r="162" spans="1:4" ht="14.25" customHeight="1">
      <c r="A162" s="1">
        <v>161</v>
      </c>
      <c r="B162" s="1" t="s">
        <v>4</v>
      </c>
      <c r="C162" s="1" t="str">
        <f>"陈泽颖"</f>
        <v>陈泽颖</v>
      </c>
      <c r="D162" s="1" t="str">
        <f>REPLACE([1]Sheet1!B162,7,4,"****")</f>
        <v>460001****1115072X</v>
      </c>
    </row>
    <row r="163" spans="1:4" ht="14.25" customHeight="1">
      <c r="A163" s="1">
        <v>162</v>
      </c>
      <c r="B163" s="1" t="s">
        <v>4</v>
      </c>
      <c r="C163" s="1" t="str">
        <f>"卓天颖"</f>
        <v>卓天颖</v>
      </c>
      <c r="D163" s="1" t="str">
        <f>REPLACE([1]Sheet1!B163,7,4,"****")</f>
        <v>460006****01040225</v>
      </c>
    </row>
    <row r="164" spans="1:4" ht="14.25" customHeight="1">
      <c r="A164" s="1">
        <v>163</v>
      </c>
      <c r="B164" s="1" t="s">
        <v>4</v>
      </c>
      <c r="C164" s="1" t="str">
        <f>"陈伟鸿"</f>
        <v>陈伟鸿</v>
      </c>
      <c r="D164" s="1" t="str">
        <f>REPLACE([1]Sheet1!B164,7,4,"****")</f>
        <v>460103****08061233</v>
      </c>
    </row>
    <row r="165" spans="1:4" ht="14.25" customHeight="1">
      <c r="A165" s="1">
        <v>164</v>
      </c>
      <c r="B165" s="1" t="s">
        <v>4</v>
      </c>
      <c r="C165" s="1" t="str">
        <f>"刘琦"</f>
        <v>刘琦</v>
      </c>
      <c r="D165" s="1" t="str">
        <f>REPLACE([1]Sheet1!B165,7,4,"****")</f>
        <v>131126****05010126</v>
      </c>
    </row>
    <row r="166" spans="1:4" ht="14.25" customHeight="1">
      <c r="A166" s="1">
        <v>165</v>
      </c>
      <c r="B166" s="1" t="s">
        <v>4</v>
      </c>
      <c r="C166" s="1" t="str">
        <f>"马丽娜"</f>
        <v>马丽娜</v>
      </c>
      <c r="D166" s="1" t="str">
        <f>REPLACE([1]Sheet1!B166,7,4,"****")</f>
        <v>460002****04165647</v>
      </c>
    </row>
    <row r="167" spans="1:4" ht="14.25" customHeight="1">
      <c r="A167" s="1">
        <v>166</v>
      </c>
      <c r="B167" s="1" t="s">
        <v>4</v>
      </c>
      <c r="C167" s="1" t="str">
        <f>"陈莉娜"</f>
        <v>陈莉娜</v>
      </c>
      <c r="D167" s="1" t="str">
        <f>REPLACE([1]Sheet1!B167,7,4,"****")</f>
        <v>460002****0802202X</v>
      </c>
    </row>
    <row r="168" spans="1:4" ht="14.25" customHeight="1">
      <c r="A168" s="1">
        <v>167</v>
      </c>
      <c r="B168" s="1" t="s">
        <v>4</v>
      </c>
      <c r="C168" s="1" t="str">
        <f>"陈焕霖"</f>
        <v>陈焕霖</v>
      </c>
      <c r="D168" s="1" t="str">
        <f>REPLACE([1]Sheet1!B168,7,4,"****")</f>
        <v>460005****06024516</v>
      </c>
    </row>
    <row r="169" spans="1:4" ht="14.25" customHeight="1">
      <c r="A169" s="1">
        <v>168</v>
      </c>
      <c r="B169" s="1" t="s">
        <v>5</v>
      </c>
      <c r="C169" s="1" t="str">
        <f>"云麒烨"</f>
        <v>云麒烨</v>
      </c>
      <c r="D169" s="1" t="str">
        <f>REPLACE([1]Sheet1!B169,7,4,"****")</f>
        <v>460102****10042423</v>
      </c>
    </row>
    <row r="170" spans="1:4" ht="14.25" customHeight="1">
      <c r="A170" s="1">
        <v>169</v>
      </c>
      <c r="B170" s="1" t="s">
        <v>4</v>
      </c>
      <c r="C170" s="1" t="str">
        <f>"张大智"</f>
        <v>张大智</v>
      </c>
      <c r="D170" s="1" t="str">
        <f>REPLACE([1]Sheet1!B170,7,4,"****")</f>
        <v>460102****08030614</v>
      </c>
    </row>
    <row r="171" spans="1:4" ht="14.25" customHeight="1">
      <c r="A171" s="1">
        <v>170</v>
      </c>
      <c r="B171" s="1" t="s">
        <v>4</v>
      </c>
      <c r="C171" s="1" t="str">
        <f>"宋虹摇"</f>
        <v>宋虹摇</v>
      </c>
      <c r="D171" s="1" t="str">
        <f>REPLACE([1]Sheet1!B171,7,4,"****")</f>
        <v>510824****0816462X</v>
      </c>
    </row>
    <row r="172" spans="1:4" ht="14.25" customHeight="1">
      <c r="A172" s="1">
        <v>171</v>
      </c>
      <c r="B172" s="1" t="s">
        <v>4</v>
      </c>
      <c r="C172" s="1" t="str">
        <f>"赵瑞"</f>
        <v>赵瑞</v>
      </c>
      <c r="D172" s="1" t="str">
        <f>REPLACE([1]Sheet1!B172,7,4,"****")</f>
        <v>410182****06190740</v>
      </c>
    </row>
    <row r="173" spans="1:4" ht="14.25" customHeight="1">
      <c r="A173" s="1">
        <v>172</v>
      </c>
      <c r="B173" s="1" t="s">
        <v>4</v>
      </c>
      <c r="C173" s="1" t="str">
        <f>"陈燕丽"</f>
        <v>陈燕丽</v>
      </c>
      <c r="D173" s="1" t="str">
        <f>REPLACE([1]Sheet1!B173,7,4,"****")</f>
        <v>460004****11070867</v>
      </c>
    </row>
    <row r="174" spans="1:4" ht="14.25" customHeight="1">
      <c r="A174" s="1">
        <v>173</v>
      </c>
      <c r="B174" s="1" t="s">
        <v>4</v>
      </c>
      <c r="C174" s="1" t="str">
        <f>"吴乾超"</f>
        <v>吴乾超</v>
      </c>
      <c r="D174" s="1" t="str">
        <f>REPLACE([1]Sheet1!B174,7,4,"****")</f>
        <v>460022****09194117</v>
      </c>
    </row>
    <row r="175" spans="1:4" ht="14.25" customHeight="1">
      <c r="A175" s="1">
        <v>174</v>
      </c>
      <c r="B175" s="1" t="s">
        <v>5</v>
      </c>
      <c r="C175" s="1" t="str">
        <f>"庞广妹"</f>
        <v>庞广妹</v>
      </c>
      <c r="D175" s="1" t="str">
        <f>REPLACE([1]Sheet1!B175,7,4,"****")</f>
        <v>460007****08114666</v>
      </c>
    </row>
    <row r="176" spans="1:4" ht="14.25" customHeight="1">
      <c r="A176" s="1">
        <v>175</v>
      </c>
      <c r="B176" s="1" t="s">
        <v>4</v>
      </c>
      <c r="C176" s="1" t="str">
        <f>"蔡於良"</f>
        <v>蔡於良</v>
      </c>
      <c r="D176" s="1" t="str">
        <f>REPLACE([1]Sheet1!B176,7,4,"****")</f>
        <v>460102****1205031X</v>
      </c>
    </row>
    <row r="177" spans="1:4" ht="14.25" customHeight="1">
      <c r="A177" s="1">
        <v>176</v>
      </c>
      <c r="B177" s="1" t="s">
        <v>5</v>
      </c>
      <c r="C177" s="1" t="str">
        <f>"王娴"</f>
        <v>王娴</v>
      </c>
      <c r="D177" s="1" t="str">
        <f>REPLACE([1]Sheet1!B177,7,4,"****")</f>
        <v>460022****09070020</v>
      </c>
    </row>
    <row r="178" spans="1:4" ht="14.25" customHeight="1">
      <c r="A178" s="1">
        <v>177</v>
      </c>
      <c r="B178" s="1" t="s">
        <v>4</v>
      </c>
      <c r="C178" s="1" t="str">
        <f>"吴秋霜"</f>
        <v>吴秋霜</v>
      </c>
      <c r="D178" s="1" t="str">
        <f>REPLACE([1]Sheet1!B178,7,4,"****")</f>
        <v>460027****0808666X</v>
      </c>
    </row>
    <row r="179" spans="1:4" ht="14.25" customHeight="1">
      <c r="A179" s="1">
        <v>178</v>
      </c>
      <c r="B179" s="1" t="s">
        <v>4</v>
      </c>
      <c r="C179" s="1" t="str">
        <f>"张勇"</f>
        <v>张勇</v>
      </c>
      <c r="D179" s="1" t="str">
        <f>REPLACE([1]Sheet1!B179,7,4,"****")</f>
        <v>640104****09193817</v>
      </c>
    </row>
    <row r="180" spans="1:4" ht="14.25" customHeight="1">
      <c r="A180" s="1">
        <v>179</v>
      </c>
      <c r="B180" s="1" t="s">
        <v>5</v>
      </c>
      <c r="C180" s="1" t="str">
        <f>"吴灵霞"</f>
        <v>吴灵霞</v>
      </c>
      <c r="D180" s="1" t="str">
        <f>REPLACE([1]Sheet1!B180,7,4,"****")</f>
        <v>460104****08120928</v>
      </c>
    </row>
    <row r="181" spans="1:4" ht="14.25" customHeight="1">
      <c r="A181" s="1">
        <v>180</v>
      </c>
      <c r="B181" s="1" t="s">
        <v>4</v>
      </c>
      <c r="C181" s="1" t="str">
        <f>"邢贞权"</f>
        <v>邢贞权</v>
      </c>
      <c r="D181" s="1" t="str">
        <f>REPLACE([1]Sheet1!B181,7,4,"****")</f>
        <v>469027****07244474</v>
      </c>
    </row>
    <row r="182" spans="1:4" ht="14.25" customHeight="1">
      <c r="A182" s="1">
        <v>181</v>
      </c>
      <c r="B182" s="1" t="s">
        <v>5</v>
      </c>
      <c r="C182" s="1" t="str">
        <f>"王丽群"</f>
        <v>王丽群</v>
      </c>
      <c r="D182" s="1" t="str">
        <f>REPLACE([1]Sheet1!B182,7,4,"****")</f>
        <v>460104****03280020</v>
      </c>
    </row>
    <row r="183" spans="1:4" ht="14.25" customHeight="1">
      <c r="A183" s="1">
        <v>182</v>
      </c>
      <c r="B183" s="1" t="s">
        <v>7</v>
      </c>
      <c r="C183" s="1" t="str">
        <f>"李慧娴"</f>
        <v>李慧娴</v>
      </c>
      <c r="D183" s="1" t="str">
        <f>REPLACE([1]Sheet1!B183,7,4,"****")</f>
        <v>460006****02030223</v>
      </c>
    </row>
    <row r="184" spans="1:4" ht="14.25" customHeight="1">
      <c r="A184" s="1">
        <v>183</v>
      </c>
      <c r="B184" s="1" t="s">
        <v>4</v>
      </c>
      <c r="C184" s="1" t="str">
        <f>"洪典安"</f>
        <v>洪典安</v>
      </c>
      <c r="D184" s="1" t="str">
        <f>REPLACE([1]Sheet1!B184,7,4,"****")</f>
        <v>460036****08091838</v>
      </c>
    </row>
    <row r="185" spans="1:4" ht="14.25" customHeight="1">
      <c r="A185" s="1">
        <v>184</v>
      </c>
      <c r="B185" s="1" t="s">
        <v>4</v>
      </c>
      <c r="C185" s="1" t="str">
        <f>"张华亮"</f>
        <v>张华亮</v>
      </c>
      <c r="D185" s="1" t="str">
        <f>REPLACE([1]Sheet1!B185,7,4,"****")</f>
        <v>460007****08100033</v>
      </c>
    </row>
    <row r="186" spans="1:4" ht="14.25" customHeight="1">
      <c r="A186" s="1">
        <v>185</v>
      </c>
      <c r="B186" s="1" t="s">
        <v>5</v>
      </c>
      <c r="C186" s="1" t="str">
        <f>"邓骏"</f>
        <v>邓骏</v>
      </c>
      <c r="D186" s="1" t="str">
        <f>REPLACE([1]Sheet1!B186,7,4,"****")</f>
        <v>362425****08260071</v>
      </c>
    </row>
    <row r="187" spans="1:4" ht="14.25" customHeight="1">
      <c r="A187" s="1">
        <v>186</v>
      </c>
      <c r="B187" s="1" t="s">
        <v>4</v>
      </c>
      <c r="C187" s="1" t="str">
        <f>"黎源秀"</f>
        <v>黎源秀</v>
      </c>
      <c r="D187" s="1" t="str">
        <f>REPLACE([1]Sheet1!B187,7,4,"****")</f>
        <v>460003****01163028</v>
      </c>
    </row>
    <row r="188" spans="1:4" ht="14.25" customHeight="1">
      <c r="A188" s="1">
        <v>187</v>
      </c>
      <c r="B188" s="1" t="s">
        <v>4</v>
      </c>
      <c r="C188" s="1" t="str">
        <f>"汤苗"</f>
        <v>汤苗</v>
      </c>
      <c r="D188" s="1" t="str">
        <f>REPLACE([1]Sheet1!B188,7,4,"****")</f>
        <v>460004****04286421</v>
      </c>
    </row>
    <row r="189" spans="1:4" ht="14.25" customHeight="1">
      <c r="A189" s="1">
        <v>188</v>
      </c>
      <c r="B189" s="1" t="s">
        <v>5</v>
      </c>
      <c r="C189" s="1" t="str">
        <f>"吴桂南"</f>
        <v>吴桂南</v>
      </c>
      <c r="D189" s="1" t="str">
        <f>REPLACE([1]Sheet1!B189,7,4,"****")</f>
        <v>460004****07263422</v>
      </c>
    </row>
    <row r="190" spans="1:4" ht="14.25" customHeight="1">
      <c r="A190" s="1">
        <v>189</v>
      </c>
      <c r="B190" s="1" t="s">
        <v>4</v>
      </c>
      <c r="C190" s="1" t="str">
        <f>"陈蕾"</f>
        <v>陈蕾</v>
      </c>
      <c r="D190" s="1" t="str">
        <f>REPLACE([1]Sheet1!B190,7,4,"****")</f>
        <v>460102****05312720</v>
      </c>
    </row>
    <row r="191" spans="1:4" ht="14.25" customHeight="1">
      <c r="A191" s="1">
        <v>190</v>
      </c>
      <c r="B191" s="1" t="s">
        <v>4</v>
      </c>
      <c r="C191" s="1" t="str">
        <f>"王清霖"</f>
        <v>王清霖</v>
      </c>
      <c r="D191" s="1" t="str">
        <f>REPLACE([1]Sheet1!B191,7,4,"****")</f>
        <v>460027****0228003X</v>
      </c>
    </row>
    <row r="192" spans="1:4" ht="14.25" customHeight="1">
      <c r="A192" s="1">
        <v>191</v>
      </c>
      <c r="B192" s="1" t="s">
        <v>4</v>
      </c>
      <c r="C192" s="1" t="str">
        <f>"陈财"</f>
        <v>陈财</v>
      </c>
      <c r="D192" s="1" t="str">
        <f>REPLACE([1]Sheet1!B192,7,4,"****")</f>
        <v>460006****10264532</v>
      </c>
    </row>
    <row r="193" spans="1:4" ht="14.25" customHeight="1">
      <c r="A193" s="1">
        <v>192</v>
      </c>
      <c r="B193" s="1" t="s">
        <v>4</v>
      </c>
      <c r="C193" s="1" t="str">
        <f>"王初鸾"</f>
        <v>王初鸾</v>
      </c>
      <c r="D193" s="1" t="str">
        <f>REPLACE([1]Sheet1!B193,7,4,"****")</f>
        <v>460003****08094040</v>
      </c>
    </row>
    <row r="194" spans="1:4" ht="14.25" customHeight="1">
      <c r="A194" s="1">
        <v>193</v>
      </c>
      <c r="B194" s="1" t="s">
        <v>5</v>
      </c>
      <c r="C194" s="1" t="str">
        <f>"符策鼎"</f>
        <v>符策鼎</v>
      </c>
      <c r="D194" s="1" t="str">
        <f>REPLACE([1]Sheet1!B194,7,4,"****")</f>
        <v>460027****07205913</v>
      </c>
    </row>
    <row r="195" spans="1:4" ht="14.25" customHeight="1">
      <c r="A195" s="1">
        <v>194</v>
      </c>
      <c r="B195" s="1" t="s">
        <v>4</v>
      </c>
      <c r="C195" s="1" t="str">
        <f>"陈樾昆"</f>
        <v>陈樾昆</v>
      </c>
      <c r="D195" s="1" t="str">
        <f>REPLACE([1]Sheet1!B195,7,4,"****")</f>
        <v>460004****07136417</v>
      </c>
    </row>
    <row r="196" spans="1:4" ht="14.25" customHeight="1">
      <c r="A196" s="1">
        <v>195</v>
      </c>
      <c r="B196" s="1" t="s">
        <v>4</v>
      </c>
      <c r="C196" s="1" t="str">
        <f>"张玉莹"</f>
        <v>张玉莹</v>
      </c>
      <c r="D196" s="1" t="str">
        <f>REPLACE([1]Sheet1!B196,7,4,"****")</f>
        <v>220581****05291185</v>
      </c>
    </row>
    <row r="197" spans="1:4" ht="14.25" customHeight="1">
      <c r="A197" s="1">
        <v>196</v>
      </c>
      <c r="B197" s="1" t="s">
        <v>11</v>
      </c>
      <c r="C197" s="1" t="str">
        <f>"马英帅"</f>
        <v>马英帅</v>
      </c>
      <c r="D197" s="1" t="str">
        <f>REPLACE([1]Sheet1!B197,7,4,"****")</f>
        <v>460027****1005533X</v>
      </c>
    </row>
    <row r="198" spans="1:4" ht="14.25" customHeight="1">
      <c r="A198" s="1">
        <v>197</v>
      </c>
      <c r="B198" s="1" t="s">
        <v>4</v>
      </c>
      <c r="C198" s="1" t="str">
        <f>"杨茵"</f>
        <v>杨茵</v>
      </c>
      <c r="D198" s="1" t="str">
        <f>REPLACE([1]Sheet1!B198,7,4,"****")</f>
        <v>460004****07110028</v>
      </c>
    </row>
    <row r="199" spans="1:4" ht="14.25" customHeight="1">
      <c r="A199" s="1">
        <v>198</v>
      </c>
      <c r="B199" s="1" t="s">
        <v>5</v>
      </c>
      <c r="C199" s="1" t="str">
        <f>"王鹏"</f>
        <v>王鹏</v>
      </c>
      <c r="D199" s="1" t="str">
        <f>REPLACE([1]Sheet1!B199,7,4,"****")</f>
        <v>130205****11220036</v>
      </c>
    </row>
    <row r="200" spans="1:4" ht="14.25" customHeight="1">
      <c r="A200" s="1">
        <v>199</v>
      </c>
      <c r="B200" s="1" t="s">
        <v>4</v>
      </c>
      <c r="C200" s="1" t="str">
        <f>"范博"</f>
        <v>范博</v>
      </c>
      <c r="D200" s="1" t="str">
        <f>REPLACE([1]Sheet1!B200,7,4,"****")</f>
        <v>150403****07133622</v>
      </c>
    </row>
    <row r="201" spans="1:4" ht="14.25" customHeight="1">
      <c r="A201" s="1">
        <v>200</v>
      </c>
      <c r="B201" s="1" t="s">
        <v>8</v>
      </c>
      <c r="C201" s="1" t="str">
        <f>"董王菲菲"</f>
        <v>董王菲菲</v>
      </c>
      <c r="D201" s="1" t="str">
        <f>REPLACE([1]Sheet1!B201,7,4,"****")</f>
        <v>460200****06075360</v>
      </c>
    </row>
    <row r="202" spans="1:4" ht="14.25" customHeight="1">
      <c r="A202" s="1">
        <v>201</v>
      </c>
      <c r="B202" s="1" t="s">
        <v>4</v>
      </c>
      <c r="C202" s="1" t="str">
        <f>"李浴"</f>
        <v>李浴</v>
      </c>
      <c r="D202" s="1" t="str">
        <f>REPLACE([1]Sheet1!B202,7,4,"****")</f>
        <v>460006****0416623X</v>
      </c>
    </row>
    <row r="203" spans="1:4" ht="14.25" customHeight="1">
      <c r="A203" s="1">
        <v>202</v>
      </c>
      <c r="B203" s="1" t="s">
        <v>5</v>
      </c>
      <c r="C203" s="1" t="str">
        <f>"吉慧"</f>
        <v>吉慧</v>
      </c>
      <c r="D203" s="1" t="str">
        <f>REPLACE([1]Sheet1!B203,7,4,"****")</f>
        <v>460007****09072025</v>
      </c>
    </row>
    <row r="204" spans="1:4" ht="14.25" customHeight="1">
      <c r="A204" s="1">
        <v>203</v>
      </c>
      <c r="B204" s="1" t="s">
        <v>4</v>
      </c>
      <c r="C204" s="1" t="str">
        <f>"尹惠"</f>
        <v>尹惠</v>
      </c>
      <c r="D204" s="1" t="str">
        <f>REPLACE([1]Sheet1!B204,7,4,"****")</f>
        <v>469027****11020041</v>
      </c>
    </row>
    <row r="205" spans="1:4" ht="14.25" customHeight="1">
      <c r="A205" s="1">
        <v>204</v>
      </c>
      <c r="B205" s="1" t="s">
        <v>4</v>
      </c>
      <c r="C205" s="1" t="str">
        <f>"谢宝卿"</f>
        <v>谢宝卿</v>
      </c>
      <c r="D205" s="1" t="str">
        <f>REPLACE([1]Sheet1!B205,7,4,"****")</f>
        <v>460004****10160643</v>
      </c>
    </row>
    <row r="206" spans="1:4" ht="14.25" customHeight="1">
      <c r="A206" s="1">
        <v>205</v>
      </c>
      <c r="B206" s="1" t="s">
        <v>4</v>
      </c>
      <c r="C206" s="1" t="str">
        <f>"余鼎鼎"</f>
        <v>余鼎鼎</v>
      </c>
      <c r="D206" s="1" t="str">
        <f>REPLACE([1]Sheet1!B206,7,4,"****")</f>
        <v>460006****11071327</v>
      </c>
    </row>
    <row r="207" spans="1:4" ht="14.25" customHeight="1">
      <c r="A207" s="1">
        <v>206</v>
      </c>
      <c r="B207" s="1" t="s">
        <v>12</v>
      </c>
      <c r="C207" s="1" t="str">
        <f>"孙佳文"</f>
        <v>孙佳文</v>
      </c>
      <c r="D207" s="1" t="str">
        <f>REPLACE([1]Sheet1!B207,7,4,"****")</f>
        <v>640202****02260028</v>
      </c>
    </row>
    <row r="208" spans="1:4" ht="14.25" customHeight="1">
      <c r="A208" s="1">
        <v>207</v>
      </c>
      <c r="B208" s="1" t="s">
        <v>4</v>
      </c>
      <c r="C208" s="1" t="str">
        <f>"吴陈扬"</f>
        <v>吴陈扬</v>
      </c>
      <c r="D208" s="1" t="str">
        <f>REPLACE([1]Sheet1!B208,7,4,"****")</f>
        <v>460027****09136220</v>
      </c>
    </row>
    <row r="209" spans="1:4" ht="14.25" customHeight="1">
      <c r="A209" s="1">
        <v>208</v>
      </c>
      <c r="B209" s="1" t="s">
        <v>5</v>
      </c>
      <c r="C209" s="1" t="str">
        <f>"胡高珲"</f>
        <v>胡高珲</v>
      </c>
      <c r="D209" s="1" t="str">
        <f>REPLACE([1]Sheet1!B209,7,4,"****")</f>
        <v>460102****04140015</v>
      </c>
    </row>
    <row r="210" spans="1:4" ht="14.25" customHeight="1">
      <c r="A210" s="1">
        <v>209</v>
      </c>
      <c r="B210" s="1" t="s">
        <v>4</v>
      </c>
      <c r="C210" s="1" t="str">
        <f>"陈永钦"</f>
        <v>陈永钦</v>
      </c>
      <c r="D210" s="1" t="str">
        <f>REPLACE([1]Sheet1!B210,7,4,"****")</f>
        <v>460200****09204443</v>
      </c>
    </row>
    <row r="211" spans="1:4" ht="14.25" customHeight="1">
      <c r="A211" s="1">
        <v>210</v>
      </c>
      <c r="B211" s="1" t="s">
        <v>4</v>
      </c>
      <c r="C211" s="1" t="str">
        <f>"吴雨诺"</f>
        <v>吴雨诺</v>
      </c>
      <c r="D211" s="1" t="str">
        <f>REPLACE([1]Sheet1!B211,7,4,"****")</f>
        <v>460028****03240026</v>
      </c>
    </row>
    <row r="212" spans="1:4" ht="14.25" customHeight="1">
      <c r="A212" s="1">
        <v>211</v>
      </c>
      <c r="B212" s="1" t="s">
        <v>12</v>
      </c>
      <c r="C212" s="1" t="str">
        <f>"谢邦冠"</f>
        <v>谢邦冠</v>
      </c>
      <c r="D212" s="1" t="str">
        <f>REPLACE([1]Sheet1!B212,7,4,"****")</f>
        <v>460001****06090733</v>
      </c>
    </row>
    <row r="213" spans="1:4" ht="14.25" customHeight="1">
      <c r="A213" s="1">
        <v>212</v>
      </c>
      <c r="B213" s="1" t="s">
        <v>5</v>
      </c>
      <c r="C213" s="1" t="str">
        <f>"陈文宇"</f>
        <v>陈文宇</v>
      </c>
      <c r="D213" s="1" t="str">
        <f>REPLACE([1]Sheet1!B213,7,4,"****")</f>
        <v>440803****08112475</v>
      </c>
    </row>
    <row r="214" spans="1:4" ht="14.25" customHeight="1">
      <c r="A214" s="1">
        <v>213</v>
      </c>
      <c r="B214" s="1" t="s">
        <v>5</v>
      </c>
      <c r="C214" s="1" t="str">
        <f>"陈冠帆"</f>
        <v>陈冠帆</v>
      </c>
      <c r="D214" s="1" t="str">
        <f>REPLACE([1]Sheet1!B214,7,4,"****")</f>
        <v>460034****02120014</v>
      </c>
    </row>
    <row r="215" spans="1:4" ht="14.25" customHeight="1">
      <c r="A215" s="1">
        <v>214</v>
      </c>
      <c r="B215" s="1" t="s">
        <v>5</v>
      </c>
      <c r="C215" s="1" t="str">
        <f>"吴锐"</f>
        <v>吴锐</v>
      </c>
      <c r="D215" s="1" t="str">
        <f>REPLACE([1]Sheet1!B215,7,4,"****")</f>
        <v>460002****1116662X</v>
      </c>
    </row>
    <row r="216" spans="1:4" ht="14.25" customHeight="1">
      <c r="A216" s="1">
        <v>215</v>
      </c>
      <c r="B216" s="1" t="s">
        <v>4</v>
      </c>
      <c r="C216" s="1" t="str">
        <f>"邹美芝"</f>
        <v>邹美芝</v>
      </c>
      <c r="D216" s="1" t="str">
        <f>REPLACE([1]Sheet1!B216,7,4,"****")</f>
        <v>460035****12071929</v>
      </c>
    </row>
    <row r="217" spans="1:4" ht="14.25" customHeight="1">
      <c r="A217" s="1">
        <v>216</v>
      </c>
      <c r="B217" s="1" t="s">
        <v>5</v>
      </c>
      <c r="C217" s="1" t="str">
        <f>"缑聪娜"</f>
        <v>缑聪娜</v>
      </c>
      <c r="D217" s="1" t="str">
        <f>REPLACE([1]Sheet1!B217,7,4,"****")</f>
        <v>410526****11028704</v>
      </c>
    </row>
    <row r="218" spans="1:4" ht="14.25" customHeight="1">
      <c r="A218" s="1">
        <v>217</v>
      </c>
      <c r="B218" s="1" t="s">
        <v>4</v>
      </c>
      <c r="C218" s="1" t="str">
        <f>"林王华"</f>
        <v>林王华</v>
      </c>
      <c r="D218" s="1" t="str">
        <f>REPLACE([1]Sheet1!B218,7,4,"****")</f>
        <v>469024****1001601X</v>
      </c>
    </row>
    <row r="219" spans="1:4" ht="14.25" customHeight="1">
      <c r="A219" s="1">
        <v>218</v>
      </c>
      <c r="B219" s="1" t="s">
        <v>4</v>
      </c>
      <c r="C219" s="1" t="str">
        <f>"陈榕"</f>
        <v>陈榕</v>
      </c>
      <c r="D219" s="1" t="str">
        <f>REPLACE([1]Sheet1!B219,7,4,"****")</f>
        <v>460031****0712002X</v>
      </c>
    </row>
    <row r="220" spans="1:4" ht="14.25" customHeight="1">
      <c r="A220" s="1">
        <v>219</v>
      </c>
      <c r="B220" s="1" t="s">
        <v>4</v>
      </c>
      <c r="C220" s="1" t="str">
        <f>"程子扬"</f>
        <v>程子扬</v>
      </c>
      <c r="D220" s="1" t="str">
        <f>REPLACE([1]Sheet1!B220,7,4,"****")</f>
        <v>460103****07061259</v>
      </c>
    </row>
    <row r="221" spans="1:4" ht="14.25" customHeight="1">
      <c r="A221" s="1">
        <v>220</v>
      </c>
      <c r="B221" s="1" t="s">
        <v>8</v>
      </c>
      <c r="C221" s="1" t="str">
        <f>"王妙仙"</f>
        <v>王妙仙</v>
      </c>
      <c r="D221" s="1" t="str">
        <f>REPLACE([1]Sheet1!B221,7,4,"****")</f>
        <v>460005****05054841</v>
      </c>
    </row>
    <row r="222" spans="1:4" ht="14.25" customHeight="1">
      <c r="A222" s="1">
        <v>221</v>
      </c>
      <c r="B222" s="1" t="s">
        <v>4</v>
      </c>
      <c r="C222" s="1" t="str">
        <f>"吴春燕"</f>
        <v>吴春燕</v>
      </c>
      <c r="D222" s="1" t="str">
        <f>REPLACE([1]Sheet1!B222,7,4,"****")</f>
        <v>460004****11040825</v>
      </c>
    </row>
    <row r="223" spans="1:4" ht="14.25" customHeight="1">
      <c r="A223" s="1">
        <v>222</v>
      </c>
      <c r="B223" s="1" t="s">
        <v>5</v>
      </c>
      <c r="C223" s="1" t="str">
        <f>"冯秋花"</f>
        <v>冯秋花</v>
      </c>
      <c r="D223" s="1" t="str">
        <f>REPLACE([1]Sheet1!B223,7,4,"****")</f>
        <v>460027****08124725</v>
      </c>
    </row>
    <row r="224" spans="1:4" ht="14.25" customHeight="1">
      <c r="A224" s="1">
        <v>223</v>
      </c>
      <c r="B224" s="1" t="s">
        <v>5</v>
      </c>
      <c r="C224" s="1" t="str">
        <f>"仇志馨"</f>
        <v>仇志馨</v>
      </c>
      <c r="D224" s="1" t="str">
        <f>REPLACE([1]Sheet1!B224,7,4,"****")</f>
        <v>460002****09295820</v>
      </c>
    </row>
    <row r="225" spans="1:4" ht="14.25" customHeight="1">
      <c r="A225" s="1">
        <v>224</v>
      </c>
      <c r="B225" s="1" t="s">
        <v>4</v>
      </c>
      <c r="C225" s="1" t="str">
        <f>"符芳丽"</f>
        <v>符芳丽</v>
      </c>
      <c r="D225" s="1" t="str">
        <f>REPLACE([1]Sheet1!B225,7,4,"****")</f>
        <v>460007****10226861</v>
      </c>
    </row>
    <row r="226" spans="1:4" ht="14.25" customHeight="1">
      <c r="A226" s="1">
        <v>225</v>
      </c>
      <c r="B226" s="1" t="s">
        <v>4</v>
      </c>
      <c r="C226" s="1" t="str">
        <f>"陈依娜"</f>
        <v>陈依娜</v>
      </c>
      <c r="D226" s="1" t="str">
        <f>REPLACE([1]Sheet1!B226,7,4,"****")</f>
        <v>460102****10100923</v>
      </c>
    </row>
    <row r="227" spans="1:4" ht="14.25" customHeight="1">
      <c r="A227" s="1">
        <v>226</v>
      </c>
      <c r="B227" s="1" t="s">
        <v>5</v>
      </c>
      <c r="C227" s="1" t="str">
        <f>"秦青"</f>
        <v>秦青</v>
      </c>
      <c r="D227" s="1" t="str">
        <f>REPLACE([1]Sheet1!B227,7,4,"****")</f>
        <v>542301****04270527</v>
      </c>
    </row>
    <row r="228" spans="1:4" ht="14.25" customHeight="1">
      <c r="A228" s="1">
        <v>227</v>
      </c>
      <c r="B228" s="1" t="s">
        <v>4</v>
      </c>
      <c r="C228" s="1" t="str">
        <f>"符前音"</f>
        <v>符前音</v>
      </c>
      <c r="D228" s="1" t="str">
        <f>REPLACE([1]Sheet1!B228,7,4,"****")</f>
        <v>469003****10103926</v>
      </c>
    </row>
    <row r="229" spans="1:4" ht="14.25" customHeight="1">
      <c r="A229" s="1">
        <v>228</v>
      </c>
      <c r="B229" s="1" t="s">
        <v>4</v>
      </c>
      <c r="C229" s="1" t="str">
        <f>"符才锦"</f>
        <v>符才锦</v>
      </c>
      <c r="D229" s="1" t="str">
        <f>REPLACE([1]Sheet1!B229,7,4,"****")</f>
        <v>460007****07116833</v>
      </c>
    </row>
    <row r="230" spans="1:4" ht="14.25" customHeight="1">
      <c r="A230" s="1">
        <v>229</v>
      </c>
      <c r="B230" s="1" t="s">
        <v>4</v>
      </c>
      <c r="C230" s="1" t="str">
        <f>"林雪"</f>
        <v>林雪</v>
      </c>
      <c r="D230" s="1" t="str">
        <f>REPLACE([1]Sheet1!B230,7,4,"****")</f>
        <v>460003****02240246</v>
      </c>
    </row>
    <row r="231" spans="1:4" ht="14.25" customHeight="1">
      <c r="A231" s="1">
        <v>230</v>
      </c>
      <c r="B231" s="1" t="s">
        <v>4</v>
      </c>
      <c r="C231" s="1" t="str">
        <f>"吴清娇"</f>
        <v>吴清娇</v>
      </c>
      <c r="D231" s="1" t="str">
        <f>REPLACE([1]Sheet1!B231,7,4,"****")</f>
        <v>460004****11090825</v>
      </c>
    </row>
    <row r="232" spans="1:4" ht="14.25" customHeight="1">
      <c r="A232" s="1">
        <v>231</v>
      </c>
      <c r="B232" s="1" t="s">
        <v>8</v>
      </c>
      <c r="C232" s="1" t="str">
        <f>"彭梓华"</f>
        <v>彭梓华</v>
      </c>
      <c r="D232" s="1" t="str">
        <f>REPLACE([1]Sheet1!B232,7,4,"****")</f>
        <v>320302****03094419</v>
      </c>
    </row>
    <row r="233" spans="1:4" ht="14.25" customHeight="1">
      <c r="A233" s="1">
        <v>232</v>
      </c>
      <c r="B233" s="1" t="s">
        <v>4</v>
      </c>
      <c r="C233" s="1" t="str">
        <f>"黄振雅"</f>
        <v>黄振雅</v>
      </c>
      <c r="D233" s="1" t="str">
        <f>REPLACE([1]Sheet1!B233,7,4,"****")</f>
        <v>460036****10300042</v>
      </c>
    </row>
    <row r="234" spans="1:4" ht="14.25" customHeight="1">
      <c r="A234" s="1">
        <v>233</v>
      </c>
      <c r="B234" s="1" t="s">
        <v>4</v>
      </c>
      <c r="C234" s="1" t="str">
        <f>"高芳娇"</f>
        <v>高芳娇</v>
      </c>
      <c r="D234" s="1" t="str">
        <f>REPLACE([1]Sheet1!B234,7,4,"****")</f>
        <v>460007****09305360</v>
      </c>
    </row>
    <row r="235" spans="1:4" ht="14.25" customHeight="1">
      <c r="A235" s="1">
        <v>234</v>
      </c>
      <c r="B235" s="1" t="s">
        <v>5</v>
      </c>
      <c r="C235" s="1" t="str">
        <f>"郭妙玲"</f>
        <v>郭妙玲</v>
      </c>
      <c r="D235" s="1" t="str">
        <f>REPLACE([1]Sheet1!B235,7,4,"****")</f>
        <v>445222****02140326</v>
      </c>
    </row>
    <row r="236" spans="1:4" ht="14.25" customHeight="1">
      <c r="A236" s="1">
        <v>235</v>
      </c>
      <c r="B236" s="1" t="s">
        <v>5</v>
      </c>
      <c r="C236" s="1" t="str">
        <f>"陈太雷"</f>
        <v>陈太雷</v>
      </c>
      <c r="D236" s="1" t="str">
        <f>REPLACE([1]Sheet1!B236,7,4,"****")</f>
        <v>460033****07080011</v>
      </c>
    </row>
    <row r="237" spans="1:4" ht="14.25" customHeight="1">
      <c r="A237" s="1">
        <v>236</v>
      </c>
      <c r="B237" s="1" t="s">
        <v>5</v>
      </c>
      <c r="C237" s="1" t="str">
        <f>"赵宸"</f>
        <v>赵宸</v>
      </c>
      <c r="D237" s="1" t="str">
        <f>REPLACE([1]Sheet1!B237,7,4,"****")</f>
        <v>460103****12071231</v>
      </c>
    </row>
    <row r="238" spans="1:4" ht="14.25" customHeight="1">
      <c r="A238" s="1">
        <v>237</v>
      </c>
      <c r="B238" s="1" t="s">
        <v>4</v>
      </c>
      <c r="C238" s="1" t="str">
        <f>"赵婷"</f>
        <v>赵婷</v>
      </c>
      <c r="D238" s="1" t="str">
        <f>REPLACE([1]Sheet1!B238,7,4,"****")</f>
        <v>460007****06037222</v>
      </c>
    </row>
    <row r="239" spans="1:4" ht="14.25" customHeight="1">
      <c r="A239" s="1">
        <v>238</v>
      </c>
      <c r="B239" s="1" t="s">
        <v>4</v>
      </c>
      <c r="C239" s="1" t="str">
        <f>"王初乾"</f>
        <v>王初乾</v>
      </c>
      <c r="D239" s="1" t="str">
        <f>REPLACE([1]Sheet1!B239,7,4,"****")</f>
        <v>469003****08215621</v>
      </c>
    </row>
    <row r="240" spans="1:4" ht="14.25" customHeight="1">
      <c r="A240" s="1">
        <v>239</v>
      </c>
      <c r="B240" s="1" t="s">
        <v>5</v>
      </c>
      <c r="C240" s="1" t="str">
        <f>"高文强"</f>
        <v>高文强</v>
      </c>
      <c r="D240" s="1" t="str">
        <f>REPLACE([1]Sheet1!B240,7,4,"****")</f>
        <v>152634****09238452</v>
      </c>
    </row>
    <row r="241" spans="1:4" ht="14.25" customHeight="1">
      <c r="A241" s="1">
        <v>240</v>
      </c>
      <c r="B241" s="1" t="s">
        <v>4</v>
      </c>
      <c r="C241" s="1" t="str">
        <f>"朱笛"</f>
        <v>朱笛</v>
      </c>
      <c r="D241" s="1" t="str">
        <f>REPLACE([1]Sheet1!B241,7,4,"****")</f>
        <v>410105****05240064</v>
      </c>
    </row>
    <row r="242" spans="1:4" ht="14.25" customHeight="1">
      <c r="A242" s="1">
        <v>241</v>
      </c>
      <c r="B242" s="1" t="s">
        <v>5</v>
      </c>
      <c r="C242" s="1" t="str">
        <f>"蔡雯雯"</f>
        <v>蔡雯雯</v>
      </c>
      <c r="D242" s="1" t="str">
        <f>REPLACE([1]Sheet1!B242,7,4,"****")</f>
        <v>460007****05240423</v>
      </c>
    </row>
    <row r="243" spans="1:4" ht="14.25" customHeight="1">
      <c r="A243" s="1">
        <v>242</v>
      </c>
      <c r="B243" s="1" t="s">
        <v>5</v>
      </c>
      <c r="C243" s="1" t="str">
        <f>"符诒凯"</f>
        <v>符诒凯</v>
      </c>
      <c r="D243" s="1" t="str">
        <f>REPLACE([1]Sheet1!B243,7,4,"****")</f>
        <v>460036****09141215</v>
      </c>
    </row>
    <row r="244" spans="1:4" ht="14.25" customHeight="1">
      <c r="A244" s="1">
        <v>243</v>
      </c>
      <c r="B244" s="1" t="s">
        <v>4</v>
      </c>
      <c r="C244" s="1" t="str">
        <f>"翁连敏"</f>
        <v>翁连敏</v>
      </c>
      <c r="D244" s="1" t="str">
        <f>REPLACE([1]Sheet1!B244,7,4,"****")</f>
        <v>460006****09112311</v>
      </c>
    </row>
    <row r="245" spans="1:4" ht="14.25" customHeight="1">
      <c r="A245" s="1">
        <v>244</v>
      </c>
      <c r="B245" s="1" t="s">
        <v>4</v>
      </c>
      <c r="C245" s="1" t="str">
        <f>"唐敏"</f>
        <v>唐敏</v>
      </c>
      <c r="D245" s="1" t="str">
        <f>REPLACE([1]Sheet1!B245,7,4,"****")</f>
        <v>460032****11067675</v>
      </c>
    </row>
    <row r="246" spans="1:4" ht="14.25" customHeight="1">
      <c r="A246" s="1">
        <v>245</v>
      </c>
      <c r="B246" s="1" t="s">
        <v>4</v>
      </c>
      <c r="C246" s="1" t="str">
        <f>"陈俊良"</f>
        <v>陈俊良</v>
      </c>
      <c r="D246" s="1" t="str">
        <f>REPLACE([1]Sheet1!B246,7,4,"****")</f>
        <v>460004****11184032</v>
      </c>
    </row>
    <row r="247" spans="1:4" ht="14.25" customHeight="1">
      <c r="A247" s="1">
        <v>246</v>
      </c>
      <c r="B247" s="1" t="s">
        <v>4</v>
      </c>
      <c r="C247" s="1" t="str">
        <f>"张馨月"</f>
        <v>张馨月</v>
      </c>
      <c r="D247" s="1" t="str">
        <f>REPLACE([1]Sheet1!B247,7,4,"****")</f>
        <v>421126****04191722</v>
      </c>
    </row>
    <row r="248" spans="1:4" ht="14.25" customHeight="1">
      <c r="A248" s="1">
        <v>247</v>
      </c>
      <c r="B248" s="1" t="s">
        <v>4</v>
      </c>
      <c r="C248" s="1" t="str">
        <f>"陈佳俏"</f>
        <v>陈佳俏</v>
      </c>
      <c r="D248" s="1" t="str">
        <f>REPLACE([1]Sheet1!B248,7,4,"****")</f>
        <v>460003****09272067</v>
      </c>
    </row>
    <row r="249" spans="1:4" ht="14.25" customHeight="1">
      <c r="A249" s="1">
        <v>248</v>
      </c>
      <c r="B249" s="1" t="s">
        <v>4</v>
      </c>
      <c r="C249" s="1" t="str">
        <f>"高剑贤"</f>
        <v>高剑贤</v>
      </c>
      <c r="D249" s="1" t="str">
        <f>REPLACE([1]Sheet1!B249,7,4,"****")</f>
        <v>460006****09195945</v>
      </c>
    </row>
    <row r="250" spans="1:4" ht="14.25" customHeight="1">
      <c r="A250" s="1">
        <v>249</v>
      </c>
      <c r="B250" s="1" t="s">
        <v>4</v>
      </c>
      <c r="C250" s="1" t="str">
        <f>"杨胜云"</f>
        <v>杨胜云</v>
      </c>
      <c r="D250" s="1" t="str">
        <f>REPLACE([1]Sheet1!B250,7,4,"****")</f>
        <v>460006****04063711</v>
      </c>
    </row>
    <row r="251" spans="1:4" ht="14.25" customHeight="1">
      <c r="A251" s="1">
        <v>250</v>
      </c>
      <c r="B251" s="1" t="s">
        <v>4</v>
      </c>
      <c r="C251" s="1" t="str">
        <f>"杜妍"</f>
        <v>杜妍</v>
      </c>
      <c r="D251" s="1" t="str">
        <f>REPLACE([1]Sheet1!B251,7,4,"****")</f>
        <v>460006****0102682X</v>
      </c>
    </row>
    <row r="252" spans="1:4" ht="14.25" customHeight="1">
      <c r="A252" s="1">
        <v>251</v>
      </c>
      <c r="B252" s="1" t="s">
        <v>4</v>
      </c>
      <c r="C252" s="1" t="str">
        <f>"许晖"</f>
        <v>许晖</v>
      </c>
      <c r="D252" s="1" t="str">
        <f>REPLACE([1]Sheet1!B252,7,4,"****")</f>
        <v>460002****06136429</v>
      </c>
    </row>
    <row r="253" spans="1:4" ht="14.25" customHeight="1">
      <c r="A253" s="1">
        <v>252</v>
      </c>
      <c r="B253" s="1" t="s">
        <v>4</v>
      </c>
      <c r="C253" s="1" t="str">
        <f>"梁瑜钧"</f>
        <v>梁瑜钧</v>
      </c>
      <c r="D253" s="1" t="str">
        <f>REPLACE([1]Sheet1!B253,7,4,"****")</f>
        <v>460102****05251225</v>
      </c>
    </row>
    <row r="254" spans="1:4" ht="14.25" customHeight="1">
      <c r="A254" s="1">
        <v>253</v>
      </c>
      <c r="B254" s="1" t="s">
        <v>4</v>
      </c>
      <c r="C254" s="1" t="str">
        <f>"王育振"</f>
        <v>王育振</v>
      </c>
      <c r="D254" s="1" t="str">
        <f>REPLACE([1]Sheet1!B254,7,4,"****")</f>
        <v>460027****03232035</v>
      </c>
    </row>
    <row r="255" spans="1:4" ht="14.25" customHeight="1">
      <c r="A255" s="1">
        <v>254</v>
      </c>
      <c r="B255" s="1" t="s">
        <v>5</v>
      </c>
      <c r="C255" s="1" t="str">
        <f>"王淼"</f>
        <v>王淼</v>
      </c>
      <c r="D255" s="1" t="str">
        <f>REPLACE([1]Sheet1!B255,7,4,"****")</f>
        <v>410422****01129142</v>
      </c>
    </row>
    <row r="256" spans="1:4" ht="14.25" customHeight="1">
      <c r="A256" s="1">
        <v>255</v>
      </c>
      <c r="B256" s="1" t="s">
        <v>8</v>
      </c>
      <c r="C256" s="1" t="str">
        <f>"全棋棋"</f>
        <v>全棋棋</v>
      </c>
      <c r="D256" s="1" t="str">
        <f>REPLACE([1]Sheet1!B256,7,4,"****")</f>
        <v>622425****06101245</v>
      </c>
    </row>
    <row r="257" spans="1:4" ht="14.25" customHeight="1">
      <c r="A257" s="1">
        <v>256</v>
      </c>
      <c r="B257" s="1" t="s">
        <v>4</v>
      </c>
      <c r="C257" s="1" t="str">
        <f>"赵明潇"</f>
        <v>赵明潇</v>
      </c>
      <c r="D257" s="1" t="str">
        <f>REPLACE([1]Sheet1!B257,7,4,"****")</f>
        <v>460007****01067265</v>
      </c>
    </row>
    <row r="258" spans="1:4" ht="14.25" customHeight="1">
      <c r="A258" s="1">
        <v>257</v>
      </c>
      <c r="B258" s="1" t="s">
        <v>5</v>
      </c>
      <c r="C258" s="1" t="str">
        <f>"谭惠文"</f>
        <v>谭惠文</v>
      </c>
      <c r="D258" s="1" t="str">
        <f>REPLACE([1]Sheet1!B258,7,4,"****")</f>
        <v>440825****06161209</v>
      </c>
    </row>
    <row r="259" spans="1:4" ht="14.25" customHeight="1">
      <c r="A259" s="1">
        <v>258</v>
      </c>
      <c r="B259" s="1" t="s">
        <v>4</v>
      </c>
      <c r="C259" s="1" t="str">
        <f>"陈宇欣"</f>
        <v>陈宇欣</v>
      </c>
      <c r="D259" s="1" t="str">
        <f>REPLACE([1]Sheet1!B259,7,4,"****")</f>
        <v>460006****1207162X</v>
      </c>
    </row>
    <row r="260" spans="1:4" ht="14.25" customHeight="1">
      <c r="A260" s="1">
        <v>259</v>
      </c>
      <c r="B260" s="1" t="s">
        <v>4</v>
      </c>
      <c r="C260" s="1" t="str">
        <f>"李楠"</f>
        <v>李楠</v>
      </c>
      <c r="D260" s="1" t="str">
        <f>REPLACE([1]Sheet1!B260,7,4,"****")</f>
        <v>140109****04273022</v>
      </c>
    </row>
    <row r="261" spans="1:4" ht="14.25" customHeight="1">
      <c r="A261" s="1">
        <v>260</v>
      </c>
      <c r="B261" s="1" t="s">
        <v>7</v>
      </c>
      <c r="C261" s="1" t="str">
        <f>"陈大亨"</f>
        <v>陈大亨</v>
      </c>
      <c r="D261" s="1" t="str">
        <f>REPLACE([1]Sheet1!B261,7,4,"****")</f>
        <v>460034****0413125X</v>
      </c>
    </row>
    <row r="262" spans="1:4" ht="14.25" customHeight="1">
      <c r="A262" s="1">
        <v>261</v>
      </c>
      <c r="B262" s="1" t="s">
        <v>4</v>
      </c>
      <c r="C262" s="1" t="str">
        <f>"郑开伦"</f>
        <v>郑开伦</v>
      </c>
      <c r="D262" s="1" t="str">
        <f>REPLACE([1]Sheet1!B262,7,4,"****")</f>
        <v>460004****03020211</v>
      </c>
    </row>
    <row r="263" spans="1:4" ht="14.25" customHeight="1">
      <c r="A263" s="1">
        <v>262</v>
      </c>
      <c r="B263" s="1" t="s">
        <v>4</v>
      </c>
      <c r="C263" s="1" t="str">
        <f>"陈崇磊"</f>
        <v>陈崇磊</v>
      </c>
      <c r="D263" s="1" t="str">
        <f>REPLACE([1]Sheet1!B263,7,4,"****")</f>
        <v>460004****01273411</v>
      </c>
    </row>
    <row r="264" spans="1:4" ht="14.25" customHeight="1">
      <c r="A264" s="1">
        <v>263</v>
      </c>
      <c r="B264" s="1" t="s">
        <v>8</v>
      </c>
      <c r="C264" s="1" t="str">
        <f>"张米静"</f>
        <v>张米静</v>
      </c>
      <c r="D264" s="1" t="str">
        <f>REPLACE([1]Sheet1!B264,7,4,"****")</f>
        <v>460034****08160064</v>
      </c>
    </row>
    <row r="265" spans="1:4" ht="14.25" customHeight="1">
      <c r="A265" s="1">
        <v>264</v>
      </c>
      <c r="B265" s="1" t="s">
        <v>5</v>
      </c>
      <c r="C265" s="1" t="str">
        <f>"蔡悠扬"</f>
        <v>蔡悠扬</v>
      </c>
      <c r="D265" s="1" t="str">
        <f>REPLACE([1]Sheet1!B265,7,4,"****")</f>
        <v>460027****08181725</v>
      </c>
    </row>
    <row r="266" spans="1:4" ht="14.25" customHeight="1">
      <c r="A266" s="1">
        <v>265</v>
      </c>
      <c r="B266" s="1" t="s">
        <v>4</v>
      </c>
      <c r="C266" s="1" t="str">
        <f>"吴淑健"</f>
        <v>吴淑健</v>
      </c>
      <c r="D266" s="1" t="str">
        <f>REPLACE([1]Sheet1!B266,7,4,"****")</f>
        <v>460004****08135817</v>
      </c>
    </row>
    <row r="267" spans="1:4" ht="14.25" customHeight="1">
      <c r="A267" s="1">
        <v>266</v>
      </c>
      <c r="B267" s="1" t="s">
        <v>4</v>
      </c>
      <c r="C267" s="1" t="str">
        <f>"董开安"</f>
        <v>董开安</v>
      </c>
      <c r="D267" s="1" t="str">
        <f>REPLACE([1]Sheet1!B267,7,4,"****")</f>
        <v>460003****08252617</v>
      </c>
    </row>
    <row r="268" spans="1:4" ht="14.25" customHeight="1">
      <c r="A268" s="1">
        <v>267</v>
      </c>
      <c r="B268" s="1" t="s">
        <v>5</v>
      </c>
      <c r="C268" s="1" t="str">
        <f>"肖阳"</f>
        <v>肖阳</v>
      </c>
      <c r="D268" s="1" t="str">
        <f>REPLACE([1]Sheet1!B268,7,4,"****")</f>
        <v>422822****10181017</v>
      </c>
    </row>
    <row r="269" spans="1:4" ht="14.25" customHeight="1">
      <c r="A269" s="1">
        <v>268</v>
      </c>
      <c r="B269" s="1" t="s">
        <v>4</v>
      </c>
      <c r="C269" s="1" t="str">
        <f>"陈虹羽"</f>
        <v>陈虹羽</v>
      </c>
      <c r="D269" s="1" t="str">
        <f>REPLACE([1]Sheet1!B269,7,4,"****")</f>
        <v>460006****03057229</v>
      </c>
    </row>
    <row r="270" spans="1:4" ht="14.25" customHeight="1">
      <c r="A270" s="1">
        <v>269</v>
      </c>
      <c r="B270" s="1" t="s">
        <v>4</v>
      </c>
      <c r="C270" s="1" t="str">
        <f>"陈恋姿"</f>
        <v>陈恋姿</v>
      </c>
      <c r="D270" s="1" t="str">
        <f>REPLACE([1]Sheet1!B270,7,4,"****")</f>
        <v>460102****01121820</v>
      </c>
    </row>
    <row r="271" spans="1:4" ht="14.25" customHeight="1">
      <c r="A271" s="1">
        <v>270</v>
      </c>
      <c r="B271" s="1" t="s">
        <v>4</v>
      </c>
      <c r="C271" s="1" t="str">
        <f>"冯文娇"</f>
        <v>冯文娇</v>
      </c>
      <c r="D271" s="1" t="str">
        <f>REPLACE([1]Sheet1!B271,7,4,"****")</f>
        <v>460004****09144224</v>
      </c>
    </row>
    <row r="272" spans="1:4" ht="14.25" customHeight="1">
      <c r="A272" s="1">
        <v>271</v>
      </c>
      <c r="B272" s="1" t="s">
        <v>4</v>
      </c>
      <c r="C272" s="1" t="str">
        <f>"李小叶"</f>
        <v>李小叶</v>
      </c>
      <c r="D272" s="1" t="str">
        <f>REPLACE([1]Sheet1!B272,7,4,"****")</f>
        <v>460003****05015827</v>
      </c>
    </row>
    <row r="273" spans="1:4" ht="14.25" customHeight="1">
      <c r="A273" s="1">
        <v>272</v>
      </c>
      <c r="B273" s="1" t="s">
        <v>5</v>
      </c>
      <c r="C273" s="1" t="str">
        <f>"陈香余"</f>
        <v>陈香余</v>
      </c>
      <c r="D273" s="1" t="str">
        <f>REPLACE([1]Sheet1!B273,7,4,"****")</f>
        <v>460102****0715272X</v>
      </c>
    </row>
    <row r="274" spans="1:4" ht="14.25" customHeight="1">
      <c r="A274" s="1">
        <v>273</v>
      </c>
      <c r="B274" s="1" t="s">
        <v>5</v>
      </c>
      <c r="C274" s="1" t="str">
        <f>"王静"</f>
        <v>王静</v>
      </c>
      <c r="D274" s="1" t="str">
        <f>REPLACE([1]Sheet1!B274,7,4,"****")</f>
        <v>142723****09240228</v>
      </c>
    </row>
    <row r="275" spans="1:4" ht="14.25" customHeight="1">
      <c r="A275" s="1">
        <v>274</v>
      </c>
      <c r="B275" s="1" t="s">
        <v>4</v>
      </c>
      <c r="C275" s="1" t="str">
        <f>"黎梦真"</f>
        <v>黎梦真</v>
      </c>
      <c r="D275" s="1" t="str">
        <f>REPLACE([1]Sheet1!B275,7,4,"****")</f>
        <v>460002****11284447</v>
      </c>
    </row>
    <row r="276" spans="1:4" ht="14.25" customHeight="1">
      <c r="A276" s="1">
        <v>275</v>
      </c>
      <c r="B276" s="1" t="s">
        <v>4</v>
      </c>
      <c r="C276" s="1" t="str">
        <f>"刘雅倩"</f>
        <v>刘雅倩</v>
      </c>
      <c r="D276" s="1" t="str">
        <f>REPLACE([1]Sheet1!B276,7,4,"****")</f>
        <v>460006****04134029</v>
      </c>
    </row>
    <row r="277" spans="1:4" ht="14.25" customHeight="1">
      <c r="A277" s="1">
        <v>276</v>
      </c>
      <c r="B277" s="1" t="s">
        <v>4</v>
      </c>
      <c r="C277" s="1" t="str">
        <f>"陈道伟"</f>
        <v>陈道伟</v>
      </c>
      <c r="D277" s="1" t="str">
        <f>REPLACE([1]Sheet1!B277,7,4,"****")</f>
        <v>460004****06070215</v>
      </c>
    </row>
    <row r="278" spans="1:4" ht="14.25" customHeight="1">
      <c r="A278" s="1">
        <v>277</v>
      </c>
      <c r="B278" s="1" t="s">
        <v>4</v>
      </c>
      <c r="C278" s="1" t="str">
        <f>"李皎余"</f>
        <v>李皎余</v>
      </c>
      <c r="D278" s="1" t="str">
        <f>REPLACE([1]Sheet1!B278,7,4,"****")</f>
        <v>460004****02042828</v>
      </c>
    </row>
    <row r="279" spans="1:4" ht="14.25" customHeight="1">
      <c r="A279" s="1">
        <v>278</v>
      </c>
      <c r="B279" s="1" t="s">
        <v>4</v>
      </c>
      <c r="C279" s="1" t="str">
        <f>"彭慧贞"</f>
        <v>彭慧贞</v>
      </c>
      <c r="D279" s="1" t="str">
        <f>REPLACE([1]Sheet1!B279,7,4,"****")</f>
        <v>460102****0424272X</v>
      </c>
    </row>
    <row r="280" spans="1:4" ht="14.25" customHeight="1">
      <c r="A280" s="1">
        <v>279</v>
      </c>
      <c r="B280" s="1" t="s">
        <v>4</v>
      </c>
      <c r="C280" s="1" t="str">
        <f>"岑晓婷"</f>
        <v>岑晓婷</v>
      </c>
      <c r="D280" s="1" t="str">
        <f>REPLACE([1]Sheet1!B280,7,4,"****")</f>
        <v>460027****02052968</v>
      </c>
    </row>
    <row r="281" spans="1:4" ht="14.25" customHeight="1">
      <c r="A281" s="1">
        <v>280</v>
      </c>
      <c r="B281" s="1" t="s">
        <v>4</v>
      </c>
      <c r="C281" s="1" t="str">
        <f>"陈晓娜"</f>
        <v>陈晓娜</v>
      </c>
      <c r="D281" s="1" t="str">
        <f>REPLACE([1]Sheet1!B281,7,4,"****")</f>
        <v>460004****05202028</v>
      </c>
    </row>
    <row r="282" spans="1:4" ht="14.25" customHeight="1">
      <c r="A282" s="1">
        <v>281</v>
      </c>
      <c r="B282" s="1" t="s">
        <v>5</v>
      </c>
      <c r="C282" s="1" t="str">
        <f>"林琳"</f>
        <v>林琳</v>
      </c>
      <c r="D282" s="1" t="str">
        <f>REPLACE([1]Sheet1!B282,7,4,"****")</f>
        <v>460031****07110841</v>
      </c>
    </row>
    <row r="283" spans="1:4" ht="14.25" customHeight="1">
      <c r="A283" s="1">
        <v>282</v>
      </c>
      <c r="B283" s="1" t="s">
        <v>5</v>
      </c>
      <c r="C283" s="1" t="str">
        <f>"林爱莉"</f>
        <v>林爱莉</v>
      </c>
      <c r="D283" s="1" t="str">
        <f>REPLACE([1]Sheet1!B283,7,4,"****")</f>
        <v>460103****04103024</v>
      </c>
    </row>
    <row r="284" spans="1:4" ht="14.25" customHeight="1">
      <c r="A284" s="1">
        <v>283</v>
      </c>
      <c r="B284" s="1" t="s">
        <v>4</v>
      </c>
      <c r="C284" s="1" t="str">
        <f>"李妙"</f>
        <v>李妙</v>
      </c>
      <c r="D284" s="1" t="str">
        <f>REPLACE([1]Sheet1!B284,7,4,"****")</f>
        <v>460034****03285841</v>
      </c>
    </row>
    <row r="285" spans="1:4" ht="14.25" customHeight="1">
      <c r="A285" s="1">
        <v>284</v>
      </c>
      <c r="B285" s="1" t="s">
        <v>7</v>
      </c>
      <c r="C285" s="1" t="str">
        <f>"何美花"</f>
        <v>何美花</v>
      </c>
      <c r="D285" s="1" t="str">
        <f>REPLACE([1]Sheet1!B285,7,4,"****")</f>
        <v>460001****03110744</v>
      </c>
    </row>
    <row r="286" spans="1:4" ht="14.25" customHeight="1">
      <c r="A286" s="1">
        <v>285</v>
      </c>
      <c r="B286" s="1" t="s">
        <v>6</v>
      </c>
      <c r="C286" s="1" t="str">
        <f>"林开壮"</f>
        <v>林开壮</v>
      </c>
      <c r="D286" s="1" t="str">
        <f>REPLACE([1]Sheet1!B286,7,4,"****")</f>
        <v>460031****1008363X</v>
      </c>
    </row>
    <row r="287" spans="1:4" ht="14.25" customHeight="1">
      <c r="A287" s="1">
        <v>286</v>
      </c>
      <c r="B287" s="1" t="s">
        <v>4</v>
      </c>
      <c r="C287" s="1" t="str">
        <f>"张宇"</f>
        <v>张宇</v>
      </c>
      <c r="D287" s="1" t="str">
        <f>REPLACE([1]Sheet1!B287,7,4,"****")</f>
        <v>460030****12295415</v>
      </c>
    </row>
    <row r="288" spans="1:4" ht="14.25" customHeight="1">
      <c r="A288" s="1">
        <v>287</v>
      </c>
      <c r="B288" s="1" t="s">
        <v>4</v>
      </c>
      <c r="C288" s="1" t="str">
        <f>"冼庆帝"</f>
        <v>冼庆帝</v>
      </c>
      <c r="D288" s="1" t="str">
        <f>REPLACE([1]Sheet1!B288,7,4,"****")</f>
        <v>460103****05243037</v>
      </c>
    </row>
    <row r="289" spans="1:4" ht="14.25" customHeight="1">
      <c r="A289" s="1">
        <v>288</v>
      </c>
      <c r="B289" s="1" t="s">
        <v>5</v>
      </c>
      <c r="C289" s="1" t="str">
        <f>"符佳秀"</f>
        <v>符佳秀</v>
      </c>
      <c r="D289" s="1" t="str">
        <f>REPLACE([1]Sheet1!B289,7,4,"****")</f>
        <v>460007****09085007</v>
      </c>
    </row>
    <row r="290" spans="1:4" ht="14.25" customHeight="1">
      <c r="A290" s="1">
        <v>289</v>
      </c>
      <c r="B290" s="1" t="s">
        <v>5</v>
      </c>
      <c r="C290" s="1" t="str">
        <f>"李木交"</f>
        <v>李木交</v>
      </c>
      <c r="D290" s="1" t="str">
        <f>REPLACE([1]Sheet1!B290,7,4,"****")</f>
        <v>460003****10125646</v>
      </c>
    </row>
    <row r="291" spans="1:4" ht="14.25" customHeight="1">
      <c r="A291" s="1">
        <v>290</v>
      </c>
      <c r="B291" s="1" t="s">
        <v>7</v>
      </c>
      <c r="C291" s="1" t="str">
        <f>"吴雨琴"</f>
        <v>吴雨琴</v>
      </c>
      <c r="D291" s="1" t="str">
        <f>REPLACE([1]Sheet1!B291,7,4,"****")</f>
        <v>420606****04192046</v>
      </c>
    </row>
    <row r="292" spans="1:4" ht="14.25" customHeight="1">
      <c r="A292" s="1">
        <v>291</v>
      </c>
      <c r="B292" s="1" t="s">
        <v>4</v>
      </c>
      <c r="C292" s="1" t="str">
        <f>"陈丽娜"</f>
        <v>陈丽娜</v>
      </c>
      <c r="D292" s="1" t="str">
        <f>REPLACE([1]Sheet1!B292,7,4,"****")</f>
        <v>460103****06270325</v>
      </c>
    </row>
    <row r="293" spans="1:4" ht="14.25" customHeight="1">
      <c r="A293" s="1">
        <v>292</v>
      </c>
      <c r="B293" s="1" t="s">
        <v>4</v>
      </c>
      <c r="C293" s="1" t="str">
        <f>"王旭"</f>
        <v>王旭</v>
      </c>
      <c r="D293" s="1" t="str">
        <f>REPLACE([1]Sheet1!B293,7,4,"****")</f>
        <v>220122****09162514</v>
      </c>
    </row>
    <row r="294" spans="1:4" ht="14.25" customHeight="1">
      <c r="A294" s="1">
        <v>293</v>
      </c>
      <c r="B294" s="1" t="s">
        <v>4</v>
      </c>
      <c r="C294" s="1" t="str">
        <f>"王少敏"</f>
        <v>王少敏</v>
      </c>
      <c r="D294" s="1" t="str">
        <f>REPLACE([1]Sheet1!B294,7,4,"****")</f>
        <v>460004****11054067</v>
      </c>
    </row>
    <row r="295" spans="1:4" ht="14.25" customHeight="1">
      <c r="A295" s="1">
        <v>294</v>
      </c>
      <c r="B295" s="1" t="s">
        <v>4</v>
      </c>
      <c r="C295" s="1" t="str">
        <f>"曾维成"</f>
        <v>曾维成</v>
      </c>
      <c r="D295" s="1" t="str">
        <f>REPLACE([1]Sheet1!B295,7,4,"****")</f>
        <v>460004****12200010</v>
      </c>
    </row>
    <row r="296" spans="1:4" ht="14.25" customHeight="1">
      <c r="A296" s="1">
        <v>295</v>
      </c>
      <c r="B296" s="1" t="s">
        <v>8</v>
      </c>
      <c r="C296" s="1" t="str">
        <f>"郑新乾"</f>
        <v>郑新乾</v>
      </c>
      <c r="D296" s="1" t="str">
        <f>REPLACE([1]Sheet1!B296,7,4,"****")</f>
        <v>460300****07010327</v>
      </c>
    </row>
    <row r="297" spans="1:4" ht="14.25" customHeight="1">
      <c r="A297" s="1">
        <v>296</v>
      </c>
      <c r="B297" s="1" t="s">
        <v>4</v>
      </c>
      <c r="C297" s="1" t="str">
        <f>"贺书欣"</f>
        <v>贺书欣</v>
      </c>
      <c r="D297" s="1" t="str">
        <f>REPLACE([1]Sheet1!B297,7,4,"****")</f>
        <v>460104****11060024</v>
      </c>
    </row>
    <row r="298" spans="1:4" ht="14.25" customHeight="1">
      <c r="A298" s="1">
        <v>297</v>
      </c>
      <c r="B298" s="1" t="s">
        <v>4</v>
      </c>
      <c r="C298" s="1" t="str">
        <f>"张敏"</f>
        <v>张敏</v>
      </c>
      <c r="D298" s="1" t="str">
        <f>REPLACE([1]Sheet1!B298,7,4,"****")</f>
        <v>460006****09048122</v>
      </c>
    </row>
    <row r="299" spans="1:4" ht="14.25" customHeight="1">
      <c r="A299" s="1">
        <v>298</v>
      </c>
      <c r="B299" s="1" t="s">
        <v>4</v>
      </c>
      <c r="C299" s="1" t="str">
        <f>"许少英"</f>
        <v>许少英</v>
      </c>
      <c r="D299" s="1" t="str">
        <f>REPLACE([1]Sheet1!B299,7,4,"****")</f>
        <v>440825****0216056X</v>
      </c>
    </row>
    <row r="300" spans="1:4" ht="14.25" customHeight="1">
      <c r="A300" s="1">
        <v>299</v>
      </c>
      <c r="B300" s="1" t="s">
        <v>4</v>
      </c>
      <c r="C300" s="1" t="str">
        <f>"岳然"</f>
        <v>岳然</v>
      </c>
      <c r="D300" s="1" t="str">
        <f>REPLACE([1]Sheet1!B300,7,4,"****")</f>
        <v>513823****0106482X</v>
      </c>
    </row>
    <row r="301" spans="1:4" ht="14.25" customHeight="1">
      <c r="A301" s="1">
        <v>300</v>
      </c>
      <c r="B301" s="1" t="s">
        <v>5</v>
      </c>
      <c r="C301" s="1" t="str">
        <f>"符庆永"</f>
        <v>符庆永</v>
      </c>
      <c r="D301" s="1" t="str">
        <f>REPLACE([1]Sheet1!B301,7,4,"****")</f>
        <v>460103****06031819</v>
      </c>
    </row>
    <row r="302" spans="1:4" ht="14.25" customHeight="1">
      <c r="A302" s="1">
        <v>301</v>
      </c>
      <c r="B302" s="1" t="s">
        <v>4</v>
      </c>
      <c r="C302" s="1" t="str">
        <f>"柯民"</f>
        <v>柯民</v>
      </c>
      <c r="D302" s="1" t="str">
        <f>REPLACE([1]Sheet1!B302,7,4,"****")</f>
        <v>460102****11040323</v>
      </c>
    </row>
    <row r="303" spans="1:4" ht="14.25" customHeight="1">
      <c r="A303" s="1">
        <v>302</v>
      </c>
      <c r="B303" s="1" t="s">
        <v>5</v>
      </c>
      <c r="C303" s="1" t="str">
        <f>"胡燕勤"</f>
        <v>胡燕勤</v>
      </c>
      <c r="D303" s="1" t="str">
        <f>REPLACE([1]Sheet1!B303,7,4,"****")</f>
        <v>513821****08264961</v>
      </c>
    </row>
    <row r="304" spans="1:4" ht="14.25" customHeight="1">
      <c r="A304" s="1">
        <v>303</v>
      </c>
      <c r="B304" s="1" t="s">
        <v>4</v>
      </c>
      <c r="C304" s="1" t="str">
        <f>"张远征"</f>
        <v>张远征</v>
      </c>
      <c r="D304" s="1" t="str">
        <f>REPLACE([1]Sheet1!B304,7,4,"****")</f>
        <v>420606****0722005X</v>
      </c>
    </row>
    <row r="305" spans="1:4" ht="14.25" customHeight="1">
      <c r="A305" s="1">
        <v>304</v>
      </c>
      <c r="B305" s="1" t="s">
        <v>4</v>
      </c>
      <c r="C305" s="1" t="str">
        <f>"许旭东"</f>
        <v>许旭东</v>
      </c>
      <c r="D305" s="1" t="str">
        <f>REPLACE([1]Sheet1!B305,7,4,"****")</f>
        <v>460003****10292850</v>
      </c>
    </row>
    <row r="306" spans="1:4" ht="14.25" customHeight="1">
      <c r="A306" s="1">
        <v>305</v>
      </c>
      <c r="B306" s="1" t="s">
        <v>4</v>
      </c>
      <c r="C306" s="1" t="str">
        <f>"黄海玲"</f>
        <v>黄海玲</v>
      </c>
      <c r="D306" s="1" t="str">
        <f>REPLACE([1]Sheet1!B306,7,4,"****")</f>
        <v>460004****05184226</v>
      </c>
    </row>
    <row r="307" spans="1:4" ht="14.25" customHeight="1">
      <c r="A307" s="1">
        <v>306</v>
      </c>
      <c r="B307" s="1" t="s">
        <v>8</v>
      </c>
      <c r="C307" s="1" t="str">
        <f>"丁雨欣"</f>
        <v>丁雨欣</v>
      </c>
      <c r="D307" s="1" t="str">
        <f>REPLACE([1]Sheet1!B307,7,4,"****")</f>
        <v>620102****02225020</v>
      </c>
    </row>
    <row r="308" spans="1:4" ht="14.25" customHeight="1">
      <c r="A308" s="1">
        <v>307</v>
      </c>
      <c r="B308" s="1" t="s">
        <v>5</v>
      </c>
      <c r="C308" s="1" t="str">
        <f>"王南婉"</f>
        <v>王南婉</v>
      </c>
      <c r="D308" s="1" t="str">
        <f>REPLACE([1]Sheet1!B308,7,4,"****")</f>
        <v>460102****06182425</v>
      </c>
    </row>
    <row r="309" spans="1:4" ht="14.25" customHeight="1">
      <c r="A309" s="1">
        <v>308</v>
      </c>
      <c r="B309" s="1" t="s">
        <v>5</v>
      </c>
      <c r="C309" s="1" t="str">
        <f>"陈海滢"</f>
        <v>陈海滢</v>
      </c>
      <c r="D309" s="1" t="str">
        <f>REPLACE([1]Sheet1!B309,7,4,"****")</f>
        <v>460006****03020024</v>
      </c>
    </row>
    <row r="310" spans="1:4" ht="14.25" customHeight="1">
      <c r="A310" s="1">
        <v>309</v>
      </c>
      <c r="B310" s="1" t="s">
        <v>4</v>
      </c>
      <c r="C310" s="1" t="str">
        <f>"孙秋寒"</f>
        <v>孙秋寒</v>
      </c>
      <c r="D310" s="1" t="str">
        <f>REPLACE([1]Sheet1!B310,7,4,"****")</f>
        <v>460102****10052722</v>
      </c>
    </row>
    <row r="311" spans="1:4" ht="14.25" customHeight="1">
      <c r="A311" s="1">
        <v>310</v>
      </c>
      <c r="B311" s="1" t="s">
        <v>5</v>
      </c>
      <c r="C311" s="1" t="str">
        <f>"王康"</f>
        <v>王康</v>
      </c>
      <c r="D311" s="1" t="str">
        <f>REPLACE([1]Sheet1!B311,7,4,"****")</f>
        <v>460004****04290045</v>
      </c>
    </row>
    <row r="312" spans="1:4" ht="14.25" customHeight="1">
      <c r="A312" s="1">
        <v>311</v>
      </c>
      <c r="B312" s="1" t="s">
        <v>4</v>
      </c>
      <c r="C312" s="1" t="str">
        <f>"陈吉弟"</f>
        <v>陈吉弟</v>
      </c>
      <c r="D312" s="1" t="str">
        <f>REPLACE([1]Sheet1!B312,7,4,"****")</f>
        <v>460026****07080052</v>
      </c>
    </row>
    <row r="313" spans="1:4" ht="14.25" customHeight="1">
      <c r="A313" s="1">
        <v>312</v>
      </c>
      <c r="B313" s="1" t="s">
        <v>7</v>
      </c>
      <c r="C313" s="1" t="str">
        <f>"郭鑫蓉"</f>
        <v>郭鑫蓉</v>
      </c>
      <c r="D313" s="1" t="str">
        <f>REPLACE([1]Sheet1!B313,7,4,"****")</f>
        <v>360321****10267527</v>
      </c>
    </row>
    <row r="314" spans="1:4" ht="14.25" customHeight="1">
      <c r="A314" s="1">
        <v>313</v>
      </c>
      <c r="B314" s="1" t="s">
        <v>4</v>
      </c>
      <c r="C314" s="1" t="str">
        <f>"梁娜"</f>
        <v>梁娜</v>
      </c>
      <c r="D314" s="1" t="str">
        <f>REPLACE([1]Sheet1!B314,7,4,"****")</f>
        <v>460004****11254828</v>
      </c>
    </row>
    <row r="315" spans="1:4" ht="14.25" customHeight="1">
      <c r="A315" s="1">
        <v>314</v>
      </c>
      <c r="B315" s="1" t="s">
        <v>4</v>
      </c>
      <c r="C315" s="1" t="str">
        <f>"谢思妍"</f>
        <v>谢思妍</v>
      </c>
      <c r="D315" s="1" t="str">
        <f>REPLACE([1]Sheet1!B315,7,4,"****")</f>
        <v>460003****05275823</v>
      </c>
    </row>
    <row r="316" spans="1:4" ht="14.25" customHeight="1">
      <c r="A316" s="1">
        <v>315</v>
      </c>
      <c r="B316" s="1" t="s">
        <v>4</v>
      </c>
      <c r="C316" s="1" t="str">
        <f>"梁钟文"</f>
        <v>梁钟文</v>
      </c>
      <c r="D316" s="1" t="str">
        <f>REPLACE([1]Sheet1!B316,7,4,"****")</f>
        <v>440825****05220021</v>
      </c>
    </row>
    <row r="317" spans="1:4" ht="14.25" customHeight="1">
      <c r="A317" s="1">
        <v>316</v>
      </c>
      <c r="B317" s="1" t="s">
        <v>13</v>
      </c>
      <c r="C317" s="1" t="str">
        <f>"周挺芳"</f>
        <v>周挺芳</v>
      </c>
      <c r="D317" s="1" t="str">
        <f>REPLACE([1]Sheet1!B317,7,4,"****")</f>
        <v>460007****06225379</v>
      </c>
    </row>
    <row r="318" spans="1:4" ht="14.25" customHeight="1">
      <c r="A318" s="1">
        <v>317</v>
      </c>
      <c r="B318" s="1" t="s">
        <v>7</v>
      </c>
      <c r="C318" s="1" t="str">
        <f>"许雅红"</f>
        <v>许雅红</v>
      </c>
      <c r="D318" s="1" t="str">
        <f>REPLACE([1]Sheet1!B318,7,4,"****")</f>
        <v>440825****0324056X</v>
      </c>
    </row>
    <row r="319" spans="1:4" ht="14.25" customHeight="1">
      <c r="A319" s="1">
        <v>318</v>
      </c>
      <c r="B319" s="1" t="s">
        <v>4</v>
      </c>
      <c r="C319" s="1" t="str">
        <f>"陈淑南"</f>
        <v>陈淑南</v>
      </c>
      <c r="D319" s="1" t="str">
        <f>REPLACE([1]Sheet1!B319,7,4,"****")</f>
        <v>460004****10100849</v>
      </c>
    </row>
    <row r="320" spans="1:4" ht="14.25" customHeight="1">
      <c r="A320" s="1">
        <v>319</v>
      </c>
      <c r="B320" s="1" t="s">
        <v>6</v>
      </c>
      <c r="C320" s="1" t="str">
        <f>"邓贤林"</f>
        <v>邓贤林</v>
      </c>
      <c r="D320" s="1" t="str">
        <f>REPLACE([1]Sheet1!B320,7,4,"****")</f>
        <v>460026****05180057</v>
      </c>
    </row>
    <row r="321" spans="1:4" ht="14.25" customHeight="1">
      <c r="A321" s="1">
        <v>320</v>
      </c>
      <c r="B321" s="1" t="s">
        <v>7</v>
      </c>
      <c r="C321" s="1" t="str">
        <f>"廖裕文"</f>
        <v>廖裕文</v>
      </c>
      <c r="D321" s="1" t="str">
        <f>REPLACE([1]Sheet1!B321,7,4,"****")</f>
        <v>350824****10151473</v>
      </c>
    </row>
    <row r="322" spans="1:4" ht="14.25" customHeight="1">
      <c r="A322" s="1">
        <v>321</v>
      </c>
      <c r="B322" s="1" t="s">
        <v>7</v>
      </c>
      <c r="C322" s="1" t="str">
        <f>"唐宇蕙"</f>
        <v>唐宇蕙</v>
      </c>
      <c r="D322" s="1" t="str">
        <f>REPLACE([1]Sheet1!B322,7,4,"****")</f>
        <v>460026****06275124</v>
      </c>
    </row>
    <row r="323" spans="1:4" ht="14.25" customHeight="1">
      <c r="A323" s="1">
        <v>322</v>
      </c>
      <c r="B323" s="1" t="s">
        <v>5</v>
      </c>
      <c r="C323" s="1" t="str">
        <f>"刘珊佑"</f>
        <v>刘珊佑</v>
      </c>
      <c r="D323" s="1" t="str">
        <f>REPLACE([1]Sheet1!B323,7,4,"****")</f>
        <v>450923****10290265</v>
      </c>
    </row>
    <row r="324" spans="1:4" ht="14.25" customHeight="1">
      <c r="A324" s="1">
        <v>323</v>
      </c>
      <c r="B324" s="1" t="s">
        <v>4</v>
      </c>
      <c r="C324" s="1" t="str">
        <f>"韩轩定"</f>
        <v>韩轩定</v>
      </c>
      <c r="D324" s="1" t="str">
        <f>REPLACE([1]Sheet1!B324,7,4,"****")</f>
        <v>460006****07043412</v>
      </c>
    </row>
    <row r="325" spans="1:4" ht="14.25" customHeight="1">
      <c r="A325" s="1">
        <v>324</v>
      </c>
      <c r="B325" s="1" t="s">
        <v>4</v>
      </c>
      <c r="C325" s="1" t="str">
        <f>"方梓情"</f>
        <v>方梓情</v>
      </c>
      <c r="D325" s="1" t="str">
        <f>REPLACE([1]Sheet1!B325,7,4,"****")</f>
        <v>460002****04050046</v>
      </c>
    </row>
    <row r="326" spans="1:4" ht="14.25" customHeight="1">
      <c r="A326" s="1">
        <v>325</v>
      </c>
      <c r="B326" s="1" t="s">
        <v>4</v>
      </c>
      <c r="C326" s="1" t="str">
        <f>"符晓静"</f>
        <v>符晓静</v>
      </c>
      <c r="D326" s="1" t="str">
        <f>REPLACE([1]Sheet1!B326,7,4,"****")</f>
        <v>460022****09071921</v>
      </c>
    </row>
    <row r="327" spans="1:4" ht="14.25" customHeight="1">
      <c r="A327" s="1">
        <v>326</v>
      </c>
      <c r="B327" s="1" t="s">
        <v>4</v>
      </c>
      <c r="C327" s="1" t="str">
        <f>"林伟东"</f>
        <v>林伟东</v>
      </c>
      <c r="D327" s="1" t="str">
        <f>REPLACE([1]Sheet1!B327,7,4,"****")</f>
        <v>460103****07091817</v>
      </c>
    </row>
    <row r="328" spans="1:4" ht="14.25" customHeight="1">
      <c r="A328" s="1">
        <v>327</v>
      </c>
      <c r="B328" s="1" t="s">
        <v>4</v>
      </c>
      <c r="C328" s="1" t="str">
        <f>"刘瑾忆"</f>
        <v>刘瑾忆</v>
      </c>
      <c r="D328" s="1" t="str">
        <f>REPLACE([1]Sheet1!B328,7,4,"****")</f>
        <v>460104****07310024</v>
      </c>
    </row>
    <row r="329" spans="1:4" ht="14.25" customHeight="1">
      <c r="A329" s="1">
        <v>328</v>
      </c>
      <c r="B329" s="1" t="s">
        <v>5</v>
      </c>
      <c r="C329" s="1" t="str">
        <f>"邓美珍"</f>
        <v>邓美珍</v>
      </c>
      <c r="D329" s="1" t="str">
        <f>REPLACE([1]Sheet1!B329,7,4,"****")</f>
        <v>460004****01015401</v>
      </c>
    </row>
    <row r="330" spans="1:4" ht="14.25" customHeight="1">
      <c r="A330" s="1">
        <v>329</v>
      </c>
      <c r="B330" s="1" t="s">
        <v>8</v>
      </c>
      <c r="C330" s="1" t="str">
        <f>"赵佳峰"</f>
        <v>赵佳峰</v>
      </c>
      <c r="D330" s="1" t="str">
        <f>REPLACE([1]Sheet1!B330,7,4,"****")</f>
        <v>130429****12180343</v>
      </c>
    </row>
    <row r="331" spans="1:4" ht="14.25" customHeight="1">
      <c r="A331" s="1">
        <v>330</v>
      </c>
      <c r="B331" s="1" t="s">
        <v>4</v>
      </c>
      <c r="C331" s="1" t="str">
        <f>"吴源权"</f>
        <v>吴源权</v>
      </c>
      <c r="D331" s="1" t="str">
        <f>REPLACE([1]Sheet1!B331,7,4,"****")</f>
        <v>460033****01263879</v>
      </c>
    </row>
    <row r="332" spans="1:4" ht="14.25" customHeight="1">
      <c r="A332" s="1">
        <v>331</v>
      </c>
      <c r="B332" s="1" t="s">
        <v>5</v>
      </c>
      <c r="C332" s="1" t="str">
        <f>"李美佳"</f>
        <v>李美佳</v>
      </c>
      <c r="D332" s="1" t="str">
        <f>REPLACE([1]Sheet1!B332,7,4,"****")</f>
        <v>440825****12080107</v>
      </c>
    </row>
    <row r="333" spans="1:4" ht="14.25" customHeight="1">
      <c r="A333" s="1">
        <v>332</v>
      </c>
      <c r="B333" s="1" t="s">
        <v>4</v>
      </c>
      <c r="C333" s="1" t="str">
        <f>"王丹阳"</f>
        <v>王丹阳</v>
      </c>
      <c r="D333" s="1" t="str">
        <f>REPLACE([1]Sheet1!B333,7,4,"****")</f>
        <v>410381****07125025</v>
      </c>
    </row>
    <row r="334" spans="1:4" ht="14.25" customHeight="1">
      <c r="A334" s="1">
        <v>333</v>
      </c>
      <c r="B334" s="1" t="s">
        <v>4</v>
      </c>
      <c r="C334" s="1" t="str">
        <f>"陈秋怡"</f>
        <v>陈秋怡</v>
      </c>
      <c r="D334" s="1" t="str">
        <f>REPLACE([1]Sheet1!B334,7,4,"****")</f>
        <v>460003****1020002X</v>
      </c>
    </row>
    <row r="335" spans="1:4" ht="14.25" customHeight="1">
      <c r="A335" s="1">
        <v>334</v>
      </c>
      <c r="B335" s="1" t="s">
        <v>13</v>
      </c>
      <c r="C335" s="1" t="str">
        <f>"朱晨瑶"</f>
        <v>朱晨瑶</v>
      </c>
      <c r="D335" s="1" t="str">
        <f>REPLACE([1]Sheet1!B335,7,4,"****")</f>
        <v>460006****04220027</v>
      </c>
    </row>
    <row r="336" spans="1:4" ht="14.25" customHeight="1">
      <c r="A336" s="1">
        <v>335</v>
      </c>
      <c r="B336" s="1" t="s">
        <v>4</v>
      </c>
      <c r="C336" s="1" t="str">
        <f>"劳昌耀"</f>
        <v>劳昌耀</v>
      </c>
      <c r="D336" s="1" t="str">
        <f>REPLACE([1]Sheet1!B336,7,4,"****")</f>
        <v>460027****10110055</v>
      </c>
    </row>
    <row r="337" spans="1:4" ht="14.25" customHeight="1">
      <c r="A337" s="1">
        <v>336</v>
      </c>
      <c r="B337" s="1" t="s">
        <v>4</v>
      </c>
      <c r="C337" s="1" t="str">
        <f>"王泽消"</f>
        <v>王泽消</v>
      </c>
      <c r="D337" s="1" t="str">
        <f>REPLACE([1]Sheet1!B337,7,4,"****")</f>
        <v>460028****07292816</v>
      </c>
    </row>
    <row r="338" spans="1:4" ht="14.25" customHeight="1">
      <c r="A338" s="1">
        <v>337</v>
      </c>
      <c r="B338" s="1" t="s">
        <v>4</v>
      </c>
      <c r="C338" s="1" t="str">
        <f>"李婕"</f>
        <v>李婕</v>
      </c>
      <c r="D338" s="1" t="str">
        <f>REPLACE([1]Sheet1!B338,7,4,"****")</f>
        <v>513901****09015525</v>
      </c>
    </row>
    <row r="339" spans="1:4" ht="14.25" customHeight="1">
      <c r="A339" s="1">
        <v>338</v>
      </c>
      <c r="B339" s="1" t="s">
        <v>4</v>
      </c>
      <c r="C339" s="1" t="str">
        <f>"符海敏"</f>
        <v>符海敏</v>
      </c>
      <c r="D339" s="1" t="str">
        <f>REPLACE([1]Sheet1!B339,7,4,"****")</f>
        <v>460028****1006123X</v>
      </c>
    </row>
    <row r="340" spans="1:4" ht="14.25" customHeight="1">
      <c r="A340" s="1">
        <v>339</v>
      </c>
      <c r="B340" s="1" t="s">
        <v>4</v>
      </c>
      <c r="C340" s="1" t="str">
        <f>"冯世祯"</f>
        <v>冯世祯</v>
      </c>
      <c r="D340" s="1" t="str">
        <f>REPLACE([1]Sheet1!B340,7,4,"****")</f>
        <v>460031****05205255</v>
      </c>
    </row>
    <row r="341" spans="1:4" ht="14.25" customHeight="1">
      <c r="A341" s="1">
        <v>340</v>
      </c>
      <c r="B341" s="1" t="s">
        <v>4</v>
      </c>
      <c r="C341" s="1" t="str">
        <f>"岳凡琪"</f>
        <v>岳凡琪</v>
      </c>
      <c r="D341" s="1" t="str">
        <f>REPLACE([1]Sheet1!B341,7,4,"****")</f>
        <v>220323****12100840</v>
      </c>
    </row>
    <row r="342" spans="1:4" ht="14.25" customHeight="1">
      <c r="A342" s="1">
        <v>341</v>
      </c>
      <c r="B342" s="1" t="s">
        <v>5</v>
      </c>
      <c r="C342" s="1" t="str">
        <f>"吉世能"</f>
        <v>吉世能</v>
      </c>
      <c r="D342" s="1" t="str">
        <f>REPLACE([1]Sheet1!B342,7,4,"****")</f>
        <v>460007****09085019</v>
      </c>
    </row>
    <row r="343" spans="1:4" ht="14.25" customHeight="1">
      <c r="A343" s="1">
        <v>342</v>
      </c>
      <c r="B343" s="1" t="s">
        <v>4</v>
      </c>
      <c r="C343" s="1" t="str">
        <f>"吴斌"</f>
        <v>吴斌</v>
      </c>
      <c r="D343" s="1" t="str">
        <f>REPLACE([1]Sheet1!B343,7,4,"****")</f>
        <v>460003****10250018</v>
      </c>
    </row>
    <row r="344" spans="1:4" ht="14.25" customHeight="1">
      <c r="A344" s="1">
        <v>343</v>
      </c>
      <c r="B344" s="1" t="s">
        <v>4</v>
      </c>
      <c r="C344" s="1" t="str">
        <f>"王海瑾"</f>
        <v>王海瑾</v>
      </c>
      <c r="D344" s="1" t="str">
        <f>REPLACE([1]Sheet1!B344,7,4,"****")</f>
        <v>460004****10213823</v>
      </c>
    </row>
    <row r="345" spans="1:4" ht="14.25" customHeight="1">
      <c r="A345" s="1">
        <v>344</v>
      </c>
      <c r="B345" s="1" t="s">
        <v>4</v>
      </c>
      <c r="C345" s="1" t="str">
        <f>"郝冬冬"</f>
        <v>郝冬冬</v>
      </c>
      <c r="D345" s="1" t="str">
        <f>REPLACE([1]Sheet1!B345,7,4,"****")</f>
        <v>130429****04250020</v>
      </c>
    </row>
    <row r="346" spans="1:4" ht="14.25" customHeight="1">
      <c r="A346" s="1">
        <v>345</v>
      </c>
      <c r="B346" s="1" t="s">
        <v>4</v>
      </c>
      <c r="C346" s="1" t="str">
        <f>"尹丽"</f>
        <v>尹丽</v>
      </c>
      <c r="D346" s="1" t="str">
        <f>REPLACE([1]Sheet1!B346,7,4,"****")</f>
        <v>513901****09211425</v>
      </c>
    </row>
    <row r="347" spans="1:4" ht="14.25" customHeight="1">
      <c r="A347" s="1">
        <v>346</v>
      </c>
      <c r="B347" s="1" t="s">
        <v>4</v>
      </c>
      <c r="C347" s="1" t="str">
        <f>"王小莹"</f>
        <v>王小莹</v>
      </c>
      <c r="D347" s="1" t="str">
        <f>REPLACE([1]Sheet1!B347,7,4,"****")</f>
        <v>460003****11250424</v>
      </c>
    </row>
    <row r="348" spans="1:4" ht="14.25" customHeight="1">
      <c r="A348" s="1">
        <v>347</v>
      </c>
      <c r="B348" s="1" t="s">
        <v>5</v>
      </c>
      <c r="C348" s="1" t="str">
        <f>"吴乾青"</f>
        <v>吴乾青</v>
      </c>
      <c r="D348" s="1" t="str">
        <f>REPLACE([1]Sheet1!B348,7,4,"****")</f>
        <v>460004****10046444</v>
      </c>
    </row>
    <row r="349" spans="1:4" ht="14.25" customHeight="1">
      <c r="A349" s="1">
        <v>348</v>
      </c>
      <c r="B349" s="1" t="s">
        <v>4</v>
      </c>
      <c r="C349" s="1" t="str">
        <f>"陈美玲"</f>
        <v>陈美玲</v>
      </c>
      <c r="D349" s="1" t="str">
        <f>REPLACE([1]Sheet1!B349,7,4,"****")</f>
        <v>460003****04171424</v>
      </c>
    </row>
    <row r="350" spans="1:4" ht="14.25" customHeight="1">
      <c r="A350" s="1">
        <v>349</v>
      </c>
      <c r="B350" s="1" t="s">
        <v>4</v>
      </c>
      <c r="C350" s="1" t="str">
        <f>"林钊"</f>
        <v>林钊</v>
      </c>
      <c r="D350" s="1" t="str">
        <f>REPLACE([1]Sheet1!B350,7,4,"****")</f>
        <v>460102****02141810</v>
      </c>
    </row>
    <row r="351" spans="1:4" ht="14.25" customHeight="1">
      <c r="A351" s="1">
        <v>350</v>
      </c>
      <c r="B351" s="1" t="s">
        <v>4</v>
      </c>
      <c r="C351" s="1" t="str">
        <f>"黄啟铭"</f>
        <v>黄啟铭</v>
      </c>
      <c r="D351" s="1" t="str">
        <f>REPLACE([1]Sheet1!B351,7,4,"****")</f>
        <v>460036****10050018</v>
      </c>
    </row>
    <row r="352" spans="1:4" ht="14.25" customHeight="1">
      <c r="A352" s="1">
        <v>351</v>
      </c>
      <c r="B352" s="1" t="s">
        <v>4</v>
      </c>
      <c r="C352" s="1" t="str">
        <f>"韦小茹"</f>
        <v>韦小茹</v>
      </c>
      <c r="D352" s="1" t="str">
        <f>REPLACE([1]Sheet1!B352,7,4,"****")</f>
        <v>460103****01141524</v>
      </c>
    </row>
    <row r="353" spans="1:4" ht="14.25" customHeight="1">
      <c r="A353" s="1">
        <v>352</v>
      </c>
      <c r="B353" s="1" t="s">
        <v>4</v>
      </c>
      <c r="C353" s="1" t="str">
        <f>"高元钦"</f>
        <v>高元钦</v>
      </c>
      <c r="D353" s="1" t="str">
        <f>REPLACE([1]Sheet1!B353,7,4,"****")</f>
        <v>460032****03157644</v>
      </c>
    </row>
    <row r="354" spans="1:4" ht="14.25" customHeight="1">
      <c r="A354" s="1">
        <v>353</v>
      </c>
      <c r="B354" s="1" t="s">
        <v>4</v>
      </c>
      <c r="C354" s="1" t="str">
        <f>"邓颖"</f>
        <v>邓颖</v>
      </c>
      <c r="D354" s="1" t="str">
        <f>REPLACE([1]Sheet1!B354,7,4,"****")</f>
        <v>430223****07063249</v>
      </c>
    </row>
    <row r="355" spans="1:4" ht="14.25" customHeight="1">
      <c r="A355" s="1">
        <v>354</v>
      </c>
      <c r="B355" s="1" t="s">
        <v>4</v>
      </c>
      <c r="C355" s="1" t="str">
        <f>"林娜"</f>
        <v>林娜</v>
      </c>
      <c r="D355" s="1" t="str">
        <f>REPLACE([1]Sheet1!B355,7,4,"****")</f>
        <v>460002****09100042</v>
      </c>
    </row>
    <row r="356" spans="1:4" ht="14.25" customHeight="1">
      <c r="A356" s="1">
        <v>355</v>
      </c>
      <c r="B356" s="1" t="s">
        <v>4</v>
      </c>
      <c r="C356" s="1" t="str">
        <f>"陈铭蔚"</f>
        <v>陈铭蔚</v>
      </c>
      <c r="D356" s="1" t="str">
        <f>REPLACE([1]Sheet1!B356,7,4,"****")</f>
        <v>460102****10251248</v>
      </c>
    </row>
    <row r="357" spans="1:4" ht="14.25" customHeight="1">
      <c r="A357" s="1">
        <v>356</v>
      </c>
      <c r="B357" s="1" t="s">
        <v>4</v>
      </c>
      <c r="C357" s="1" t="str">
        <f>"王巨"</f>
        <v>王巨</v>
      </c>
      <c r="D357" s="1" t="str">
        <f>REPLACE([1]Sheet1!B357,7,4,"****")</f>
        <v>460027****09184714</v>
      </c>
    </row>
    <row r="358" spans="1:4" ht="14.25" customHeight="1">
      <c r="A358" s="1">
        <v>357</v>
      </c>
      <c r="B358" s="1" t="s">
        <v>4</v>
      </c>
      <c r="C358" s="1" t="str">
        <f>"王倩倩"</f>
        <v>王倩倩</v>
      </c>
      <c r="D358" s="1" t="str">
        <f>REPLACE([1]Sheet1!B358,7,4,"****")</f>
        <v>460036****09120049</v>
      </c>
    </row>
    <row r="359" spans="1:4" ht="14.25" customHeight="1">
      <c r="A359" s="1">
        <v>358</v>
      </c>
      <c r="B359" s="1" t="s">
        <v>4</v>
      </c>
      <c r="C359" s="1" t="str">
        <f>"卢丽虹"</f>
        <v>卢丽虹</v>
      </c>
      <c r="D359" s="1" t="str">
        <f>REPLACE([1]Sheet1!B359,7,4,"****")</f>
        <v>452501****08097447</v>
      </c>
    </row>
    <row r="360" spans="1:4" ht="14.25" customHeight="1">
      <c r="A360" s="1">
        <v>359</v>
      </c>
      <c r="B360" s="1" t="s">
        <v>4</v>
      </c>
      <c r="C360" s="1" t="str">
        <f>"杨生中"</f>
        <v>杨生中</v>
      </c>
      <c r="D360" s="1" t="str">
        <f>REPLACE([1]Sheet1!B360,7,4,"****")</f>
        <v>460007****07265775</v>
      </c>
    </row>
    <row r="361" spans="1:4" ht="14.25" customHeight="1">
      <c r="A361" s="1">
        <v>360</v>
      </c>
      <c r="B361" s="1" t="s">
        <v>5</v>
      </c>
      <c r="C361" s="1" t="str">
        <f>"符代强"</f>
        <v>符代强</v>
      </c>
      <c r="D361" s="1" t="str">
        <f>REPLACE([1]Sheet1!B361,7,4,"****")</f>
        <v>460007****05280818</v>
      </c>
    </row>
    <row r="362" spans="1:4" ht="14.25" customHeight="1">
      <c r="A362" s="1">
        <v>361</v>
      </c>
      <c r="B362" s="1" t="s">
        <v>4</v>
      </c>
      <c r="C362" s="1" t="str">
        <f>"孙冰冰"</f>
        <v>孙冰冰</v>
      </c>
      <c r="D362" s="1" t="str">
        <f>REPLACE([1]Sheet1!B362,7,4,"****")</f>
        <v>210423****07143027</v>
      </c>
    </row>
    <row r="363" spans="1:4" ht="14.25" customHeight="1">
      <c r="A363" s="1">
        <v>362</v>
      </c>
      <c r="B363" s="1" t="s">
        <v>4</v>
      </c>
      <c r="C363" s="1" t="str">
        <f>"李以虹"</f>
        <v>李以虹</v>
      </c>
      <c r="D363" s="1" t="str">
        <f>REPLACE([1]Sheet1!B363,7,4,"****")</f>
        <v>460002****05143422</v>
      </c>
    </row>
    <row r="364" spans="1:4" ht="14.25" customHeight="1">
      <c r="A364" s="1">
        <v>363</v>
      </c>
      <c r="B364" s="1" t="s">
        <v>7</v>
      </c>
      <c r="C364" s="1" t="str">
        <f>"郝广龙"</f>
        <v>郝广龙</v>
      </c>
      <c r="D364" s="1" t="str">
        <f>REPLACE([1]Sheet1!B364,7,4,"****")</f>
        <v>140223****10103814</v>
      </c>
    </row>
    <row r="365" spans="1:4" ht="14.25" customHeight="1">
      <c r="A365" s="1">
        <v>364</v>
      </c>
      <c r="B365" s="1" t="s">
        <v>4</v>
      </c>
      <c r="C365" s="1" t="str">
        <f>"莫璧蔓"</f>
        <v>莫璧蔓</v>
      </c>
      <c r="D365" s="1" t="str">
        <f>REPLACE([1]Sheet1!B365,7,4,"****")</f>
        <v>460025****09291229</v>
      </c>
    </row>
    <row r="366" spans="1:4" ht="14.25" customHeight="1">
      <c r="A366" s="1">
        <v>365</v>
      </c>
      <c r="B366" s="1" t="s">
        <v>6</v>
      </c>
      <c r="C366" s="1" t="str">
        <f>"罗亮"</f>
        <v>罗亮</v>
      </c>
      <c r="D366" s="1" t="str">
        <f>REPLACE([1]Sheet1!B366,7,4,"****")</f>
        <v>350423****11245011</v>
      </c>
    </row>
    <row r="367" spans="1:4" ht="14.25" customHeight="1">
      <c r="A367" s="1">
        <v>366</v>
      </c>
      <c r="B367" s="1" t="s">
        <v>4</v>
      </c>
      <c r="C367" s="1" t="str">
        <f>"杨康宁"</f>
        <v>杨康宁</v>
      </c>
      <c r="D367" s="1" t="str">
        <f>REPLACE([1]Sheet1!B367,7,4,"****")</f>
        <v>460102****10090029</v>
      </c>
    </row>
    <row r="368" spans="1:4" ht="14.25" customHeight="1">
      <c r="A368" s="1">
        <v>367</v>
      </c>
      <c r="B368" s="1" t="s">
        <v>4</v>
      </c>
      <c r="C368" s="1" t="str">
        <f>"林燕"</f>
        <v>林燕</v>
      </c>
      <c r="D368" s="1" t="str">
        <f>REPLACE([1]Sheet1!B368,7,4,"****")</f>
        <v>460102****02011224</v>
      </c>
    </row>
    <row r="369" spans="1:4" ht="14.25" customHeight="1">
      <c r="A369" s="1">
        <v>368</v>
      </c>
      <c r="B369" s="1" t="s">
        <v>4</v>
      </c>
      <c r="C369" s="1" t="str">
        <f>"周乐文"</f>
        <v>周乐文</v>
      </c>
      <c r="D369" s="1" t="str">
        <f>REPLACE([1]Sheet1!B369,7,4,"****")</f>
        <v>460033****11204473</v>
      </c>
    </row>
    <row r="370" spans="1:4" ht="14.25" customHeight="1">
      <c r="A370" s="1">
        <v>369</v>
      </c>
      <c r="B370" s="1" t="s">
        <v>5</v>
      </c>
      <c r="C370" s="1" t="str">
        <f>"曾建丽"</f>
        <v>曾建丽</v>
      </c>
      <c r="D370" s="1" t="str">
        <f>REPLACE([1]Sheet1!B370,7,4,"****")</f>
        <v>460026****11200026</v>
      </c>
    </row>
    <row r="371" spans="1:4" ht="14.25" customHeight="1">
      <c r="A371" s="1">
        <v>370</v>
      </c>
      <c r="B371" s="1" t="s">
        <v>4</v>
      </c>
      <c r="C371" s="1" t="str">
        <f>"黄诗琦"</f>
        <v>黄诗琦</v>
      </c>
      <c r="D371" s="1" t="str">
        <f>REPLACE([1]Sheet1!B371,7,4,"****")</f>
        <v>460001****11260741</v>
      </c>
    </row>
    <row r="372" spans="1:4" ht="14.25" customHeight="1">
      <c r="A372" s="1">
        <v>371</v>
      </c>
      <c r="B372" s="1" t="s">
        <v>4</v>
      </c>
      <c r="C372" s="1" t="str">
        <f>"冯琼韬"</f>
        <v>冯琼韬</v>
      </c>
      <c r="D372" s="1" t="str">
        <f>REPLACE([1]Sheet1!B372,7,4,"****")</f>
        <v>460007****12135774</v>
      </c>
    </row>
    <row r="373" spans="1:4" ht="14.25" customHeight="1">
      <c r="A373" s="1">
        <v>372</v>
      </c>
      <c r="B373" s="1" t="s">
        <v>4</v>
      </c>
      <c r="C373" s="1" t="str">
        <f>"王文宽"</f>
        <v>王文宽</v>
      </c>
      <c r="D373" s="1" t="str">
        <f>REPLACE([1]Sheet1!B373,7,4,"****")</f>
        <v>622824****05231272</v>
      </c>
    </row>
    <row r="374" spans="1:4" ht="14.25" customHeight="1">
      <c r="A374" s="1">
        <v>373</v>
      </c>
      <c r="B374" s="1" t="s">
        <v>5</v>
      </c>
      <c r="C374" s="1" t="str">
        <f>"周文伟"</f>
        <v>周文伟</v>
      </c>
      <c r="D374" s="1" t="str">
        <f>REPLACE([1]Sheet1!B374,7,4,"****")</f>
        <v>460007****09063632</v>
      </c>
    </row>
    <row r="375" spans="1:4" ht="14.25" customHeight="1">
      <c r="A375" s="1">
        <v>374</v>
      </c>
      <c r="B375" s="1" t="s">
        <v>4</v>
      </c>
      <c r="C375" s="1" t="str">
        <f>"王茹"</f>
        <v>王茹</v>
      </c>
      <c r="D375" s="1" t="str">
        <f>REPLACE([1]Sheet1!B375,7,4,"****")</f>
        <v>460027****12231720</v>
      </c>
    </row>
    <row r="376" spans="1:4" ht="14.25" customHeight="1">
      <c r="A376" s="1">
        <v>375</v>
      </c>
      <c r="B376" s="1" t="s">
        <v>4</v>
      </c>
      <c r="C376" s="1" t="str">
        <f>"胡启博"</f>
        <v>胡启博</v>
      </c>
      <c r="D376" s="1" t="str">
        <f>REPLACE([1]Sheet1!B376,7,4,"****")</f>
        <v>460035****05130019</v>
      </c>
    </row>
    <row r="377" spans="1:4" ht="14.25" customHeight="1">
      <c r="A377" s="1">
        <v>376</v>
      </c>
      <c r="B377" s="1" t="s">
        <v>4</v>
      </c>
      <c r="C377" s="1" t="str">
        <f>"朱琳"</f>
        <v>朱琳</v>
      </c>
      <c r="D377" s="1" t="str">
        <f>REPLACE([1]Sheet1!B377,7,4,"****")</f>
        <v>130802****09270222</v>
      </c>
    </row>
    <row r="378" spans="1:4" ht="14.25" customHeight="1">
      <c r="A378" s="1">
        <v>377</v>
      </c>
      <c r="B378" s="1" t="s">
        <v>5</v>
      </c>
      <c r="C378" s="1" t="str">
        <f>"王壮联"</f>
        <v>王壮联</v>
      </c>
      <c r="D378" s="1" t="str">
        <f>REPLACE([1]Sheet1!B378,7,4,"****")</f>
        <v>460300****09180328</v>
      </c>
    </row>
    <row r="379" spans="1:4" ht="14.25" customHeight="1">
      <c r="A379" s="1">
        <v>378</v>
      </c>
      <c r="B379" s="1" t="s">
        <v>4</v>
      </c>
      <c r="C379" s="1" t="str">
        <f>"魏宁"</f>
        <v>魏宁</v>
      </c>
      <c r="D379" s="1" t="str">
        <f>REPLACE([1]Sheet1!B379,7,4,"****")</f>
        <v>460006****03070413</v>
      </c>
    </row>
    <row r="380" spans="1:4" ht="14.25" customHeight="1">
      <c r="A380" s="1">
        <v>379</v>
      </c>
      <c r="B380" s="1" t="s">
        <v>4</v>
      </c>
      <c r="C380" s="1" t="str">
        <f>"陈希鹏"</f>
        <v>陈希鹏</v>
      </c>
      <c r="D380" s="1" t="str">
        <f>REPLACE([1]Sheet1!B380,7,4,"****")</f>
        <v>460006****10264435</v>
      </c>
    </row>
    <row r="381" spans="1:4" ht="14.25" customHeight="1">
      <c r="A381" s="1">
        <v>380</v>
      </c>
      <c r="B381" s="1" t="s">
        <v>4</v>
      </c>
      <c r="C381" s="1" t="str">
        <f>"曾丽霖"</f>
        <v>曾丽霖</v>
      </c>
      <c r="D381" s="1" t="str">
        <f>REPLACE([1]Sheet1!B381,7,4,"****")</f>
        <v>460300****08190026</v>
      </c>
    </row>
    <row r="382" spans="1:4" ht="14.25" customHeight="1">
      <c r="A382" s="1">
        <v>381</v>
      </c>
      <c r="B382" s="1" t="s">
        <v>4</v>
      </c>
      <c r="C382" s="1" t="str">
        <f>"王开令"</f>
        <v>王开令</v>
      </c>
      <c r="D382" s="1" t="str">
        <f>REPLACE([1]Sheet1!B382,7,4,"****")</f>
        <v>460003****0624281X</v>
      </c>
    </row>
    <row r="383" spans="1:4" ht="14.25" customHeight="1">
      <c r="A383" s="1">
        <v>382</v>
      </c>
      <c r="B383" s="1" t="s">
        <v>4</v>
      </c>
      <c r="C383" s="1" t="str">
        <f>"陈莹莹"</f>
        <v>陈莹莹</v>
      </c>
      <c r="D383" s="1" t="str">
        <f>REPLACE([1]Sheet1!B383,7,4,"****")</f>
        <v>460004****0515446X</v>
      </c>
    </row>
    <row r="384" spans="1:4" ht="14.25" customHeight="1">
      <c r="A384" s="1">
        <v>383</v>
      </c>
      <c r="B384" s="1" t="s">
        <v>4</v>
      </c>
      <c r="C384" s="1" t="str">
        <f>"李振宇"</f>
        <v>李振宇</v>
      </c>
      <c r="D384" s="1" t="str">
        <f>REPLACE([1]Sheet1!B384,7,4,"****")</f>
        <v>460035****07202711</v>
      </c>
    </row>
    <row r="385" spans="1:4" ht="14.25" customHeight="1">
      <c r="A385" s="1">
        <v>384</v>
      </c>
      <c r="B385" s="1" t="s">
        <v>4</v>
      </c>
      <c r="C385" s="1" t="str">
        <f>"邱全亮"</f>
        <v>邱全亮</v>
      </c>
      <c r="D385" s="1" t="str">
        <f>REPLACE([1]Sheet1!B385,7,4,"****")</f>
        <v>460102****01270910</v>
      </c>
    </row>
    <row r="386" spans="1:4" ht="14.25" customHeight="1">
      <c r="A386" s="1">
        <v>385</v>
      </c>
      <c r="B386" s="1" t="s">
        <v>4</v>
      </c>
      <c r="C386" s="1" t="str">
        <f>"陆莹"</f>
        <v>陆莹</v>
      </c>
      <c r="D386" s="1" t="str">
        <f>REPLACE([1]Sheet1!B386,7,4,"****")</f>
        <v>460025****03140021</v>
      </c>
    </row>
    <row r="387" spans="1:4" ht="14.25" customHeight="1">
      <c r="A387" s="1">
        <v>386</v>
      </c>
      <c r="B387" s="1" t="s">
        <v>4</v>
      </c>
      <c r="C387" s="1" t="str">
        <f>"李铭栋"</f>
        <v>李铭栋</v>
      </c>
      <c r="D387" s="1" t="str">
        <f>REPLACE([1]Sheet1!B387,7,4,"****")</f>
        <v>460025****10122710</v>
      </c>
    </row>
    <row r="388" spans="1:4" ht="14.25" customHeight="1">
      <c r="A388" s="1">
        <v>387</v>
      </c>
      <c r="B388" s="1" t="s">
        <v>5</v>
      </c>
      <c r="C388" s="1" t="str">
        <f>"陈明彦"</f>
        <v>陈明彦</v>
      </c>
      <c r="D388" s="1" t="str">
        <f>REPLACE([1]Sheet1!B388,7,4,"****")</f>
        <v>460004****04145810</v>
      </c>
    </row>
    <row r="389" spans="1:4" ht="14.25" customHeight="1">
      <c r="A389" s="1">
        <v>388</v>
      </c>
      <c r="B389" s="1" t="s">
        <v>4</v>
      </c>
      <c r="C389" s="1" t="str">
        <f>"王敏"</f>
        <v>王敏</v>
      </c>
      <c r="D389" s="1" t="str">
        <f>REPLACE([1]Sheet1!B389,7,4,"****")</f>
        <v>460004****02111224</v>
      </c>
    </row>
    <row r="390" spans="1:4" ht="14.25" customHeight="1">
      <c r="A390" s="1">
        <v>389</v>
      </c>
      <c r="B390" s="1" t="s">
        <v>5</v>
      </c>
      <c r="C390" s="1" t="str">
        <f>"陈世豪"</f>
        <v>陈世豪</v>
      </c>
      <c r="D390" s="1" t="str">
        <f>REPLACE([1]Sheet1!B390,7,4,"****")</f>
        <v>460006****08157519</v>
      </c>
    </row>
    <row r="391" spans="1:4" ht="14.25" customHeight="1">
      <c r="A391" s="1">
        <v>390</v>
      </c>
      <c r="B391" s="1" t="s">
        <v>5</v>
      </c>
      <c r="C391" s="1" t="str">
        <f>"钟教芳"</f>
        <v>钟教芳</v>
      </c>
      <c r="D391" s="1" t="str">
        <f>REPLACE([1]Sheet1!B391,7,4,"****")</f>
        <v>460031****09095267</v>
      </c>
    </row>
    <row r="392" spans="1:4" ht="14.25" customHeight="1">
      <c r="A392" s="1">
        <v>391</v>
      </c>
      <c r="B392" s="1" t="s">
        <v>4</v>
      </c>
      <c r="C392" s="1" t="str">
        <f>"王江"</f>
        <v>王江</v>
      </c>
      <c r="D392" s="1" t="str">
        <f>REPLACE([1]Sheet1!B392,7,4,"****")</f>
        <v>460027****01081018</v>
      </c>
    </row>
    <row r="393" spans="1:4" ht="14.25" customHeight="1">
      <c r="A393" s="1">
        <v>392</v>
      </c>
      <c r="B393" s="1" t="s">
        <v>4</v>
      </c>
      <c r="C393" s="1" t="str">
        <f>"廖玉微"</f>
        <v>廖玉微</v>
      </c>
      <c r="D393" s="1" t="str">
        <f>REPLACE([1]Sheet1!B393,7,4,"****")</f>
        <v>440804****10010285</v>
      </c>
    </row>
    <row r="394" spans="1:4" ht="14.25" customHeight="1">
      <c r="A394" s="1">
        <v>393</v>
      </c>
      <c r="B394" s="1" t="s">
        <v>13</v>
      </c>
      <c r="C394" s="1" t="str">
        <f>"王晶"</f>
        <v>王晶</v>
      </c>
      <c r="D394" s="1" t="str">
        <f>REPLACE([1]Sheet1!B394,7,4,"****")</f>
        <v>460102****07130018</v>
      </c>
    </row>
    <row r="395" spans="1:4" ht="14.25" customHeight="1">
      <c r="A395" s="1">
        <v>394</v>
      </c>
      <c r="B395" s="1" t="s">
        <v>4</v>
      </c>
      <c r="C395" s="1" t="str">
        <f>"赖钻源"</f>
        <v>赖钻源</v>
      </c>
      <c r="D395" s="1" t="str">
        <f>REPLACE([1]Sheet1!B395,7,4,"****")</f>
        <v>460003****10100016</v>
      </c>
    </row>
    <row r="396" spans="1:4" ht="14.25" customHeight="1">
      <c r="A396" s="1">
        <v>395</v>
      </c>
      <c r="B396" s="1" t="s">
        <v>5</v>
      </c>
      <c r="C396" s="1" t="str">
        <f>"柳小妹"</f>
        <v>柳小妹</v>
      </c>
      <c r="D396" s="1" t="str">
        <f>REPLACE([1]Sheet1!B396,7,4,"****")</f>
        <v>460102****09241227</v>
      </c>
    </row>
    <row r="397" spans="1:4" ht="14.25" customHeight="1">
      <c r="A397" s="1">
        <v>396</v>
      </c>
      <c r="B397" s="1" t="s">
        <v>5</v>
      </c>
      <c r="C397" s="1" t="str">
        <f>"梁译文"</f>
        <v>梁译文</v>
      </c>
      <c r="D397" s="1" t="str">
        <f>REPLACE([1]Sheet1!B397,7,4,"****")</f>
        <v>460004****02180043</v>
      </c>
    </row>
    <row r="398" spans="1:4" ht="14.25" customHeight="1">
      <c r="A398" s="1">
        <v>397</v>
      </c>
      <c r="B398" s="1" t="s">
        <v>5</v>
      </c>
      <c r="C398" s="1" t="str">
        <f>"蔡瑜"</f>
        <v>蔡瑜</v>
      </c>
      <c r="D398" s="1" t="str">
        <f>REPLACE([1]Sheet1!B398,7,4,"****")</f>
        <v>460104****11240327</v>
      </c>
    </row>
    <row r="399" spans="1:4" ht="14.25" customHeight="1">
      <c r="A399" s="1">
        <v>398</v>
      </c>
      <c r="B399" s="1" t="s">
        <v>4</v>
      </c>
      <c r="C399" s="1" t="str">
        <f>"张敦伟"</f>
        <v>张敦伟</v>
      </c>
      <c r="D399" s="1" t="str">
        <f>REPLACE([1]Sheet1!B399,7,4,"****")</f>
        <v>460004****09300011</v>
      </c>
    </row>
    <row r="400" spans="1:4" ht="14.25" customHeight="1">
      <c r="A400" s="1">
        <v>399</v>
      </c>
      <c r="B400" s="1" t="s">
        <v>4</v>
      </c>
      <c r="C400" s="1" t="str">
        <f>"朱厚祯"</f>
        <v>朱厚祯</v>
      </c>
      <c r="D400" s="1" t="str">
        <f>REPLACE([1]Sheet1!B400,7,4,"****")</f>
        <v>460007****10020836</v>
      </c>
    </row>
    <row r="401" spans="1:4" ht="14.25" customHeight="1">
      <c r="A401" s="1">
        <v>400</v>
      </c>
      <c r="B401" s="1" t="s">
        <v>4</v>
      </c>
      <c r="C401" s="1" t="str">
        <f>"李一鹤"</f>
        <v>李一鹤</v>
      </c>
      <c r="D401" s="1" t="str">
        <f>REPLACE([1]Sheet1!B401,7,4,"****")</f>
        <v>372901****01240446</v>
      </c>
    </row>
    <row r="402" spans="1:4" ht="14.25" customHeight="1">
      <c r="A402" s="1">
        <v>401</v>
      </c>
      <c r="B402" s="1" t="s">
        <v>4</v>
      </c>
      <c r="C402" s="1" t="str">
        <f>"左韵甜"</f>
        <v>左韵甜</v>
      </c>
      <c r="D402" s="1" t="str">
        <f>REPLACE([1]Sheet1!B402,7,4,"****")</f>
        <v>460103****09171828</v>
      </c>
    </row>
    <row r="403" spans="1:4" ht="14.25" customHeight="1">
      <c r="A403" s="1">
        <v>402</v>
      </c>
      <c r="B403" s="1" t="s">
        <v>8</v>
      </c>
      <c r="C403" s="1" t="str">
        <f>"陈云立"</f>
        <v>陈云立</v>
      </c>
      <c r="D403" s="1" t="str">
        <f>REPLACE([1]Sheet1!B403,7,4,"****")</f>
        <v>460002****07146629</v>
      </c>
    </row>
    <row r="404" spans="1:4" ht="14.25" customHeight="1">
      <c r="A404" s="1">
        <v>403</v>
      </c>
      <c r="B404" s="1" t="s">
        <v>4</v>
      </c>
      <c r="C404" s="1" t="str">
        <f>"李贺"</f>
        <v>李贺</v>
      </c>
      <c r="D404" s="1" t="str">
        <f>REPLACE([1]Sheet1!B404,7,4,"****")</f>
        <v>230702****0207052X</v>
      </c>
    </row>
    <row r="405" spans="1:4" ht="14.25" customHeight="1">
      <c r="A405" s="1">
        <v>404</v>
      </c>
      <c r="B405" s="1" t="s">
        <v>4</v>
      </c>
      <c r="C405" s="1" t="str">
        <f>"张佳仪"</f>
        <v>张佳仪</v>
      </c>
      <c r="D405" s="1" t="str">
        <f>REPLACE([1]Sheet1!B405,7,4,"****")</f>
        <v>210411****06094125</v>
      </c>
    </row>
    <row r="406" spans="1:4" ht="14.25" customHeight="1">
      <c r="A406" s="1">
        <v>405</v>
      </c>
      <c r="B406" s="1" t="s">
        <v>4</v>
      </c>
      <c r="C406" s="1" t="str">
        <f>"李嘉慧"</f>
        <v>李嘉慧</v>
      </c>
      <c r="D406" s="1" t="str">
        <f>REPLACE([1]Sheet1!B406,7,4,"****")</f>
        <v>460006****01120025</v>
      </c>
    </row>
    <row r="407" spans="1:4" ht="14.25" customHeight="1">
      <c r="A407" s="1">
        <v>406</v>
      </c>
      <c r="B407" s="1" t="s">
        <v>4</v>
      </c>
      <c r="C407" s="1" t="str">
        <f>"任丹"</f>
        <v>任丹</v>
      </c>
      <c r="D407" s="1" t="str">
        <f>REPLACE([1]Sheet1!B407,7,4,"****")</f>
        <v>220402****05301428</v>
      </c>
    </row>
    <row r="408" spans="1:4" ht="14.25" customHeight="1">
      <c r="A408" s="1">
        <v>407</v>
      </c>
      <c r="B408" s="1" t="s">
        <v>5</v>
      </c>
      <c r="C408" s="1" t="str">
        <f>"石丽飞 "</f>
        <v>石丽飞</v>
      </c>
      <c r="D408" s="1" t="str">
        <f>REPLACE([1]Sheet1!B408,7,4,"****")</f>
        <v>130582****05250028</v>
      </c>
    </row>
    <row r="409" spans="1:4" ht="14.25" customHeight="1">
      <c r="A409" s="1">
        <v>408</v>
      </c>
      <c r="B409" s="1" t="s">
        <v>5</v>
      </c>
      <c r="C409" s="1" t="str">
        <f>"李秋香"</f>
        <v>李秋香</v>
      </c>
      <c r="D409" s="1" t="str">
        <f>REPLACE([1]Sheet1!B409,7,4,"****")</f>
        <v>460003****10233222</v>
      </c>
    </row>
    <row r="410" spans="1:4" ht="14.25" customHeight="1">
      <c r="A410" s="1">
        <v>409</v>
      </c>
      <c r="B410" s="1" t="s">
        <v>5</v>
      </c>
      <c r="C410" s="1" t="str">
        <f>"韩释绪"</f>
        <v>韩释绪</v>
      </c>
      <c r="D410" s="1" t="str">
        <f>REPLACE([1]Sheet1!B410,7,4,"****")</f>
        <v>460022****05105134</v>
      </c>
    </row>
    <row r="411" spans="1:4" ht="14.25" customHeight="1">
      <c r="A411" s="1">
        <v>410</v>
      </c>
      <c r="B411" s="1" t="s">
        <v>4</v>
      </c>
      <c r="C411" s="1" t="str">
        <f>"甘昌阳"</f>
        <v>甘昌阳</v>
      </c>
      <c r="D411" s="1" t="str">
        <f>REPLACE([1]Sheet1!B411,7,4,"****")</f>
        <v>460026****1120093X</v>
      </c>
    </row>
    <row r="412" spans="1:4" ht="14.25" customHeight="1">
      <c r="A412" s="1">
        <v>411</v>
      </c>
      <c r="B412" s="1" t="s">
        <v>5</v>
      </c>
      <c r="C412" s="1" t="str">
        <f>"吴婷"</f>
        <v>吴婷</v>
      </c>
      <c r="D412" s="1" t="str">
        <f>REPLACE([1]Sheet1!B412,7,4,"****")</f>
        <v>440804****07300221</v>
      </c>
    </row>
    <row r="413" spans="1:4" ht="14.25" customHeight="1">
      <c r="A413" s="1">
        <v>412</v>
      </c>
      <c r="B413" s="1" t="s">
        <v>4</v>
      </c>
      <c r="C413" s="1" t="str">
        <f>"刘婉静"</f>
        <v>刘婉静</v>
      </c>
      <c r="D413" s="1" t="str">
        <f>REPLACE([1]Sheet1!B413,7,4,"****")</f>
        <v>460004****0901462X</v>
      </c>
    </row>
    <row r="414" spans="1:4" ht="14.25" customHeight="1">
      <c r="A414" s="1">
        <v>413</v>
      </c>
      <c r="B414" s="1" t="s">
        <v>4</v>
      </c>
      <c r="C414" s="1" t="str">
        <f>"黄朝慧"</f>
        <v>黄朝慧</v>
      </c>
      <c r="D414" s="1" t="str">
        <f>REPLACE([1]Sheet1!B414,7,4,"****")</f>
        <v>460004****08275061</v>
      </c>
    </row>
    <row r="415" spans="1:4" ht="14.25" customHeight="1">
      <c r="A415" s="1">
        <v>414</v>
      </c>
      <c r="B415" s="1" t="s">
        <v>4</v>
      </c>
      <c r="C415" s="1" t="str">
        <f>"蒋伟强"</f>
        <v>蒋伟强</v>
      </c>
      <c r="D415" s="1" t="str">
        <f>REPLACE([1]Sheet1!B415,7,4,"****")</f>
        <v>341203****12052812</v>
      </c>
    </row>
    <row r="416" spans="1:4" ht="14.25" customHeight="1">
      <c r="A416" s="1">
        <v>415</v>
      </c>
      <c r="B416" s="1" t="s">
        <v>4</v>
      </c>
      <c r="C416" s="1" t="str">
        <f>"吴正伟"</f>
        <v>吴正伟</v>
      </c>
      <c r="D416" s="1" t="str">
        <f>REPLACE([1]Sheet1!B416,7,4,"****")</f>
        <v>460004****04290016</v>
      </c>
    </row>
    <row r="417" spans="1:4" ht="14.25" customHeight="1">
      <c r="A417" s="1">
        <v>416</v>
      </c>
      <c r="B417" s="1" t="s">
        <v>4</v>
      </c>
      <c r="C417" s="1" t="str">
        <f>"洪后余"</f>
        <v>洪后余</v>
      </c>
      <c r="D417" s="1" t="str">
        <f>REPLACE([1]Sheet1!B417,7,4,"****")</f>
        <v>460033****08134846</v>
      </c>
    </row>
    <row r="418" spans="1:4" ht="14.25" customHeight="1">
      <c r="A418" s="1">
        <v>417</v>
      </c>
      <c r="B418" s="1" t="s">
        <v>4</v>
      </c>
      <c r="C418" s="1" t="str">
        <f>"蔡翔琳"</f>
        <v>蔡翔琳</v>
      </c>
      <c r="D418" s="1" t="str">
        <f>REPLACE([1]Sheet1!B418,7,4,"****")</f>
        <v>460004****02180222</v>
      </c>
    </row>
    <row r="419" spans="1:4" ht="14.25" customHeight="1">
      <c r="A419" s="1">
        <v>418</v>
      </c>
      <c r="B419" s="1" t="s">
        <v>4</v>
      </c>
      <c r="C419" s="1" t="str">
        <f>"刘水英"</f>
        <v>刘水英</v>
      </c>
      <c r="D419" s="1" t="str">
        <f>REPLACE([1]Sheet1!B419,7,4,"****")</f>
        <v>460003****0811142X</v>
      </c>
    </row>
    <row r="420" spans="1:4" ht="14.25" customHeight="1">
      <c r="A420" s="1">
        <v>419</v>
      </c>
      <c r="B420" s="1" t="s">
        <v>4</v>
      </c>
      <c r="C420" s="1" t="str">
        <f>"王舒凌"</f>
        <v>王舒凌</v>
      </c>
      <c r="D420" s="1" t="str">
        <f>REPLACE([1]Sheet1!B420,7,4,"****")</f>
        <v>460004****12176421</v>
      </c>
    </row>
    <row r="421" spans="1:4" ht="14.25" customHeight="1">
      <c r="A421" s="1">
        <v>420</v>
      </c>
      <c r="B421" s="1" t="s">
        <v>4</v>
      </c>
      <c r="C421" s="1" t="str">
        <f>"黄华超"</f>
        <v>黄华超</v>
      </c>
      <c r="D421" s="1" t="str">
        <f>REPLACE([1]Sheet1!B421,7,4,"****")</f>
        <v>460104****08250011</v>
      </c>
    </row>
    <row r="422" spans="1:4" ht="14.25" customHeight="1">
      <c r="A422" s="1">
        <v>421</v>
      </c>
      <c r="B422" s="1" t="s">
        <v>4</v>
      </c>
      <c r="C422" s="1" t="str">
        <f>"林立湲"</f>
        <v>林立湲</v>
      </c>
      <c r="D422" s="1" t="str">
        <f>REPLACE([1]Sheet1!B422,7,4,"****")</f>
        <v>460004****0831006X</v>
      </c>
    </row>
    <row r="423" spans="1:4" ht="14.25" customHeight="1">
      <c r="A423" s="1">
        <v>422</v>
      </c>
      <c r="B423" s="1" t="s">
        <v>4</v>
      </c>
      <c r="C423" s="1" t="str">
        <f>"韦乐"</f>
        <v>韦乐</v>
      </c>
      <c r="D423" s="1" t="str">
        <f>REPLACE([1]Sheet1!B423,7,4,"****")</f>
        <v>460004****08210023</v>
      </c>
    </row>
    <row r="424" spans="1:4" ht="14.25" customHeight="1">
      <c r="A424" s="1">
        <v>423</v>
      </c>
      <c r="B424" s="1" t="s">
        <v>5</v>
      </c>
      <c r="C424" s="1" t="str">
        <f>"胡超群"</f>
        <v>胡超群</v>
      </c>
      <c r="D424" s="1" t="str">
        <f>REPLACE([1]Sheet1!B424,7,4,"****")</f>
        <v>460035****10250043</v>
      </c>
    </row>
    <row r="425" spans="1:4" ht="14.25" customHeight="1">
      <c r="A425" s="1">
        <v>424</v>
      </c>
      <c r="B425" s="1" t="s">
        <v>4</v>
      </c>
      <c r="C425" s="1" t="str">
        <f>"符丽丽"</f>
        <v>符丽丽</v>
      </c>
      <c r="D425" s="1" t="str">
        <f>REPLACE([1]Sheet1!B425,7,4,"****")</f>
        <v>460033****08262087</v>
      </c>
    </row>
    <row r="426" spans="1:4" ht="14.25" customHeight="1">
      <c r="A426" s="1">
        <v>425</v>
      </c>
      <c r="B426" s="1" t="s">
        <v>4</v>
      </c>
      <c r="C426" s="1" t="str">
        <f>"潘孝霖"</f>
        <v>潘孝霖</v>
      </c>
      <c r="D426" s="1" t="str">
        <f>REPLACE([1]Sheet1!B426,7,4,"****")</f>
        <v>460004****09121214</v>
      </c>
    </row>
    <row r="427" spans="1:4" ht="14.25" customHeight="1">
      <c r="A427" s="1">
        <v>426</v>
      </c>
      <c r="B427" s="1" t="s">
        <v>5</v>
      </c>
      <c r="C427" s="1" t="str">
        <f>"廖欣欣"</f>
        <v>廖欣欣</v>
      </c>
      <c r="D427" s="1" t="str">
        <f>REPLACE([1]Sheet1!B427,7,4,"****")</f>
        <v>460004****07064422</v>
      </c>
    </row>
    <row r="428" spans="1:4" ht="14.25" customHeight="1">
      <c r="A428" s="1">
        <v>427</v>
      </c>
      <c r="B428" s="1" t="s">
        <v>5</v>
      </c>
      <c r="C428" s="1" t="str">
        <f>"桂若琳"</f>
        <v>桂若琳</v>
      </c>
      <c r="D428" s="1" t="str">
        <f>REPLACE([1]Sheet1!B428,7,4,"****")</f>
        <v>460028****04050825</v>
      </c>
    </row>
    <row r="429" spans="1:4" ht="14.25" customHeight="1">
      <c r="A429" s="1">
        <v>428</v>
      </c>
      <c r="B429" s="1" t="s">
        <v>4</v>
      </c>
      <c r="C429" s="1" t="str">
        <f>"吴昊"</f>
        <v>吴昊</v>
      </c>
      <c r="D429" s="1" t="str">
        <f>REPLACE([1]Sheet1!B429,7,4,"****")</f>
        <v>410104****01070025</v>
      </c>
    </row>
    <row r="430" spans="1:4" ht="14.25" customHeight="1">
      <c r="A430" s="1">
        <v>429</v>
      </c>
      <c r="B430" s="1" t="s">
        <v>5</v>
      </c>
      <c r="C430" s="1" t="str">
        <f>"王浩"</f>
        <v>王浩</v>
      </c>
      <c r="D430" s="1" t="str">
        <f>REPLACE([1]Sheet1!B430,7,4,"****")</f>
        <v>150402****10150320</v>
      </c>
    </row>
    <row r="431" spans="1:4" ht="14.25" customHeight="1">
      <c r="A431" s="1">
        <v>430</v>
      </c>
      <c r="B431" s="1" t="s">
        <v>4</v>
      </c>
      <c r="C431" s="1" t="str">
        <f>"吴克先"</f>
        <v>吴克先</v>
      </c>
      <c r="D431" s="1" t="str">
        <f>REPLACE([1]Sheet1!B431,7,4,"****")</f>
        <v>460104****02130932</v>
      </c>
    </row>
    <row r="432" spans="1:4" ht="14.25" customHeight="1">
      <c r="A432" s="1">
        <v>431</v>
      </c>
      <c r="B432" s="1" t="s">
        <v>4</v>
      </c>
      <c r="C432" s="1" t="str">
        <f>"王转秀"</f>
        <v>王转秀</v>
      </c>
      <c r="D432" s="1" t="str">
        <f>REPLACE([1]Sheet1!B432,7,4,"****")</f>
        <v>460004****02164422</v>
      </c>
    </row>
    <row r="433" spans="1:4" ht="14.25" customHeight="1">
      <c r="A433" s="1">
        <v>432</v>
      </c>
      <c r="B433" s="1" t="s">
        <v>4</v>
      </c>
      <c r="C433" s="1" t="str">
        <f>"石慧琼"</f>
        <v>石慧琼</v>
      </c>
      <c r="D433" s="1" t="str">
        <f>REPLACE([1]Sheet1!B433,7,4,"****")</f>
        <v>460033****10023944</v>
      </c>
    </row>
    <row r="434" spans="1:4" ht="14.25" customHeight="1">
      <c r="A434" s="1">
        <v>433</v>
      </c>
      <c r="B434" s="1" t="s">
        <v>4</v>
      </c>
      <c r="C434" s="1" t="str">
        <f>"邱君"</f>
        <v>邱君</v>
      </c>
      <c r="D434" s="1" t="str">
        <f>REPLACE([1]Sheet1!B434,7,4,"****")</f>
        <v>362321****02168912</v>
      </c>
    </row>
    <row r="435" spans="1:4" ht="14.25" customHeight="1">
      <c r="A435" s="1">
        <v>434</v>
      </c>
      <c r="B435" s="1" t="s">
        <v>5</v>
      </c>
      <c r="C435" s="1" t="str">
        <f>"莫清恋"</f>
        <v>莫清恋</v>
      </c>
      <c r="D435" s="1" t="str">
        <f>REPLACE([1]Sheet1!B435,7,4,"****")</f>
        <v>460025****0530002X</v>
      </c>
    </row>
    <row r="436" spans="1:4" ht="14.25" customHeight="1">
      <c r="A436" s="1">
        <v>435</v>
      </c>
      <c r="B436" s="1" t="s">
        <v>4</v>
      </c>
      <c r="C436" s="1" t="str">
        <f>"凌小施"</f>
        <v>凌小施</v>
      </c>
      <c r="D436" s="1" t="str">
        <f>REPLACE([1]Sheet1!B436,7,4,"****")</f>
        <v>460103****09090925</v>
      </c>
    </row>
    <row r="437" spans="1:4" ht="14.25" customHeight="1">
      <c r="A437" s="1">
        <v>436</v>
      </c>
      <c r="B437" s="1" t="s">
        <v>4</v>
      </c>
      <c r="C437" s="1" t="str">
        <f>"胡月"</f>
        <v>胡月</v>
      </c>
      <c r="D437" s="1" t="str">
        <f>REPLACE([1]Sheet1!B437,7,4,"****")</f>
        <v>411321****10261544</v>
      </c>
    </row>
    <row r="438" spans="1:4" ht="14.25" customHeight="1">
      <c r="A438" s="1">
        <v>437</v>
      </c>
      <c r="B438" s="1" t="s">
        <v>4</v>
      </c>
      <c r="C438" s="1" t="str">
        <f>"潘安娜"</f>
        <v>潘安娜</v>
      </c>
      <c r="D438" s="1" t="str">
        <f>REPLACE([1]Sheet1!B438,7,4,"****")</f>
        <v>460022****11016629</v>
      </c>
    </row>
    <row r="439" spans="1:4" ht="14.25" customHeight="1">
      <c r="A439" s="1">
        <v>438</v>
      </c>
      <c r="B439" s="1" t="s">
        <v>4</v>
      </c>
      <c r="C439" s="1" t="str">
        <f>"陈晓美"</f>
        <v>陈晓美</v>
      </c>
      <c r="D439" s="1" t="str">
        <f>REPLACE([1]Sheet1!B439,7,4,"****")</f>
        <v>460103****10110328</v>
      </c>
    </row>
    <row r="440" spans="1:4" ht="14.25" customHeight="1">
      <c r="A440" s="1">
        <v>439</v>
      </c>
      <c r="B440" s="1" t="s">
        <v>4</v>
      </c>
      <c r="C440" s="1" t="str">
        <f>"莫春梅"</f>
        <v>莫春梅</v>
      </c>
      <c r="D440" s="1" t="str">
        <f>REPLACE([1]Sheet1!B440,7,4,"****")</f>
        <v>460003****01010427</v>
      </c>
    </row>
    <row r="441" spans="1:4" ht="14.25" customHeight="1">
      <c r="A441" s="1">
        <v>440</v>
      </c>
      <c r="B441" s="1" t="s">
        <v>5</v>
      </c>
      <c r="C441" s="1" t="str">
        <f>"陈秋蕾"</f>
        <v>陈秋蕾</v>
      </c>
      <c r="D441" s="1" t="str">
        <f>REPLACE([1]Sheet1!B441,7,4,"****")</f>
        <v>460021****10222120</v>
      </c>
    </row>
    <row r="442" spans="1:4" ht="14.25" customHeight="1">
      <c r="A442" s="1">
        <v>441</v>
      </c>
      <c r="B442" s="1" t="s">
        <v>4</v>
      </c>
      <c r="C442" s="1" t="str">
        <f>"谢欣"</f>
        <v>谢欣</v>
      </c>
      <c r="D442" s="1" t="str">
        <f>REPLACE([1]Sheet1!B442,7,4,"****")</f>
        <v>460102****01112123</v>
      </c>
    </row>
    <row r="443" spans="1:4" ht="14.25" customHeight="1">
      <c r="A443" s="1">
        <v>442</v>
      </c>
      <c r="B443" s="1" t="s">
        <v>4</v>
      </c>
      <c r="C443" s="1" t="str">
        <f>"陈姗姗"</f>
        <v>陈姗姗</v>
      </c>
      <c r="D443" s="1" t="str">
        <f>REPLACE([1]Sheet1!B443,7,4,"****")</f>
        <v>350181****02011763</v>
      </c>
    </row>
    <row r="444" spans="1:4" ht="14.25" customHeight="1">
      <c r="A444" s="1">
        <v>443</v>
      </c>
      <c r="B444" s="1" t="s">
        <v>5</v>
      </c>
      <c r="C444" s="1" t="str">
        <f>"陈让峥"</f>
        <v>陈让峥</v>
      </c>
      <c r="D444" s="1" t="str">
        <f>REPLACE([1]Sheet1!B444,7,4,"****")</f>
        <v>460028****10108013</v>
      </c>
    </row>
    <row r="445" spans="1:4" ht="14.25" customHeight="1">
      <c r="A445" s="1">
        <v>444</v>
      </c>
      <c r="B445" s="1" t="s">
        <v>5</v>
      </c>
      <c r="C445" s="1" t="str">
        <f>"艾三多"</f>
        <v>艾三多</v>
      </c>
      <c r="D445" s="1" t="str">
        <f>REPLACE([1]Sheet1!B445,7,4,"****")</f>
        <v>422826****02282014</v>
      </c>
    </row>
    <row r="446" spans="1:4" ht="14.25" customHeight="1">
      <c r="A446" s="1">
        <v>445</v>
      </c>
      <c r="B446" s="1" t="s">
        <v>4</v>
      </c>
      <c r="C446" s="1" t="str">
        <f>"张雅"</f>
        <v>张雅</v>
      </c>
      <c r="D446" s="1" t="str">
        <f>REPLACE([1]Sheet1!B446,7,4,"****")</f>
        <v>460033****12040061</v>
      </c>
    </row>
    <row r="447" spans="1:4" ht="14.25" customHeight="1">
      <c r="A447" s="1">
        <v>446</v>
      </c>
      <c r="B447" s="1" t="s">
        <v>4</v>
      </c>
      <c r="C447" s="1" t="str">
        <f>"曾海谊"</f>
        <v>曾海谊</v>
      </c>
      <c r="D447" s="1" t="str">
        <f>REPLACE([1]Sheet1!B447,7,4,"****")</f>
        <v>460027****10102968</v>
      </c>
    </row>
    <row r="448" spans="1:4" ht="14.25" customHeight="1">
      <c r="A448" s="1">
        <v>447</v>
      </c>
      <c r="B448" s="1" t="s">
        <v>12</v>
      </c>
      <c r="C448" s="1" t="str">
        <f>"洪昕凯"</f>
        <v>洪昕凯</v>
      </c>
      <c r="D448" s="1" t="str">
        <f>REPLACE([1]Sheet1!B448,7,4,"****")</f>
        <v>430406****08030510</v>
      </c>
    </row>
    <row r="449" spans="1:4" ht="14.25" customHeight="1">
      <c r="A449" s="1">
        <v>448</v>
      </c>
      <c r="B449" s="1" t="s">
        <v>4</v>
      </c>
      <c r="C449" s="1" t="str">
        <f>"邢楠楠"</f>
        <v>邢楠楠</v>
      </c>
      <c r="D449" s="1" t="str">
        <f>REPLACE([1]Sheet1!B449,7,4,"****")</f>
        <v>460033****02173224</v>
      </c>
    </row>
    <row r="450" spans="1:4" ht="14.25" customHeight="1">
      <c r="A450" s="1">
        <v>449</v>
      </c>
      <c r="B450" s="1" t="s">
        <v>5</v>
      </c>
      <c r="C450" s="1" t="str">
        <f>"蔡舒萍"</f>
        <v>蔡舒萍</v>
      </c>
      <c r="D450" s="1" t="str">
        <f>REPLACE([1]Sheet1!B450,7,4,"****")</f>
        <v>460006****03100044</v>
      </c>
    </row>
    <row r="451" spans="1:4" ht="14.25" customHeight="1">
      <c r="A451" s="1">
        <v>450</v>
      </c>
      <c r="B451" s="1" t="s">
        <v>4</v>
      </c>
      <c r="C451" s="1" t="str">
        <f>"刘金玲"</f>
        <v>刘金玲</v>
      </c>
      <c r="D451" s="1" t="str">
        <f>REPLACE([1]Sheet1!B451,7,4,"****")</f>
        <v>412828****0202258X</v>
      </c>
    </row>
    <row r="452" spans="1:4" ht="14.25" customHeight="1">
      <c r="A452" s="1">
        <v>451</v>
      </c>
      <c r="B452" s="1" t="s">
        <v>4</v>
      </c>
      <c r="C452" s="1" t="str">
        <f>"陈月莹"</f>
        <v>陈月莹</v>
      </c>
      <c r="D452" s="1" t="str">
        <f>REPLACE([1]Sheet1!B452,7,4,"****")</f>
        <v>460007****07150021</v>
      </c>
    </row>
    <row r="453" spans="1:4" ht="14.25" customHeight="1">
      <c r="A453" s="1">
        <v>452</v>
      </c>
      <c r="B453" s="1" t="s">
        <v>4</v>
      </c>
      <c r="C453" s="1" t="str">
        <f>"李洁"</f>
        <v>李洁</v>
      </c>
      <c r="D453" s="1" t="str">
        <f>REPLACE([1]Sheet1!B453,7,4,"****")</f>
        <v>430521****04084963</v>
      </c>
    </row>
    <row r="454" spans="1:4" ht="14.25" customHeight="1">
      <c r="A454" s="1">
        <v>453</v>
      </c>
      <c r="B454" s="1" t="s">
        <v>4</v>
      </c>
      <c r="C454" s="1" t="str">
        <f>"何晶晶"</f>
        <v>何晶晶</v>
      </c>
      <c r="D454" s="1" t="str">
        <f>REPLACE([1]Sheet1!B454,7,4,"****")</f>
        <v>411402****02296421</v>
      </c>
    </row>
    <row r="455" spans="1:4" ht="14.25" customHeight="1">
      <c r="A455" s="1">
        <v>454</v>
      </c>
      <c r="B455" s="1" t="s">
        <v>4</v>
      </c>
      <c r="C455" s="1" t="str">
        <f>"符玉珍"</f>
        <v>符玉珍</v>
      </c>
      <c r="D455" s="1" t="str">
        <f>REPLACE([1]Sheet1!B455,7,4,"****")</f>
        <v>460007****01155366</v>
      </c>
    </row>
    <row r="456" spans="1:4" ht="14.25" customHeight="1">
      <c r="A456" s="1">
        <v>455</v>
      </c>
      <c r="B456" s="1" t="s">
        <v>4</v>
      </c>
      <c r="C456" s="1" t="str">
        <f>"戴丹丹"</f>
        <v>戴丹丹</v>
      </c>
      <c r="D456" s="1" t="str">
        <f>REPLACE([1]Sheet1!B456,7,4,"****")</f>
        <v>460004****05065264</v>
      </c>
    </row>
    <row r="457" spans="1:4" ht="14.25" customHeight="1">
      <c r="A457" s="1">
        <v>456</v>
      </c>
      <c r="B457" s="1" t="s">
        <v>4</v>
      </c>
      <c r="C457" s="1" t="str">
        <f>"温小静"</f>
        <v>温小静</v>
      </c>
      <c r="D457" s="1" t="str">
        <f>REPLACE([1]Sheet1!B457,7,4,"****")</f>
        <v>460006****07162723</v>
      </c>
    </row>
    <row r="458" spans="1:4" ht="14.25" customHeight="1">
      <c r="A458" s="1">
        <v>457</v>
      </c>
      <c r="B458" s="1" t="s">
        <v>4</v>
      </c>
      <c r="C458" s="1" t="str">
        <f>"黄丽蓉"</f>
        <v>黄丽蓉</v>
      </c>
      <c r="D458" s="1" t="str">
        <f>REPLACE([1]Sheet1!B458,7,4,"****")</f>
        <v>460103****01241240</v>
      </c>
    </row>
    <row r="459" spans="1:4" ht="14.25" customHeight="1">
      <c r="A459" s="1">
        <v>458</v>
      </c>
      <c r="B459" s="1" t="s">
        <v>4</v>
      </c>
      <c r="C459" s="1" t="str">
        <f>"欧若"</f>
        <v>欧若</v>
      </c>
      <c r="D459" s="1" t="str">
        <f>REPLACE([1]Sheet1!B459,7,4,"****")</f>
        <v>460002****09230321</v>
      </c>
    </row>
    <row r="460" spans="1:4" ht="14.25" customHeight="1">
      <c r="A460" s="1">
        <v>459</v>
      </c>
      <c r="B460" s="1" t="s">
        <v>5</v>
      </c>
      <c r="C460" s="1" t="str">
        <f>"何文忻"</f>
        <v>何文忻</v>
      </c>
      <c r="D460" s="1" t="str">
        <f>REPLACE([1]Sheet1!B460,7,4,"****")</f>
        <v>460103****12100023</v>
      </c>
    </row>
    <row r="461" spans="1:4" ht="14.25" customHeight="1">
      <c r="A461" s="1">
        <v>460</v>
      </c>
      <c r="B461" s="1" t="s">
        <v>5</v>
      </c>
      <c r="C461" s="1" t="str">
        <f>"罗海娜"</f>
        <v>罗海娜</v>
      </c>
      <c r="D461" s="1" t="str">
        <f>REPLACE([1]Sheet1!B461,7,4,"****")</f>
        <v>460007****06048025</v>
      </c>
    </row>
    <row r="462" spans="1:4" ht="14.25" customHeight="1">
      <c r="A462" s="1">
        <v>461</v>
      </c>
      <c r="B462" s="1" t="s">
        <v>7</v>
      </c>
      <c r="C462" s="1" t="str">
        <f>"于婷婷"</f>
        <v>于婷婷</v>
      </c>
      <c r="D462" s="1" t="str">
        <f>REPLACE([1]Sheet1!B462,7,4,"****")</f>
        <v>130129****02031624</v>
      </c>
    </row>
    <row r="463" spans="1:4" ht="14.25" customHeight="1">
      <c r="A463" s="1">
        <v>462</v>
      </c>
      <c r="B463" s="1" t="s">
        <v>4</v>
      </c>
      <c r="C463" s="1" t="str">
        <f>"鲜晓"</f>
        <v>鲜晓</v>
      </c>
      <c r="D463" s="1" t="str">
        <f>REPLACE([1]Sheet1!B463,7,4,"****")</f>
        <v>460200****04171661</v>
      </c>
    </row>
    <row r="464" spans="1:4" ht="14.25" customHeight="1">
      <c r="A464" s="1">
        <v>463</v>
      </c>
      <c r="B464" s="1" t="s">
        <v>4</v>
      </c>
      <c r="C464" s="1" t="str">
        <f>"李富强"</f>
        <v>李富强</v>
      </c>
      <c r="D464" s="1" t="str">
        <f>REPLACE([1]Sheet1!B464,7,4,"****")</f>
        <v>460007****08055817</v>
      </c>
    </row>
    <row r="465" spans="1:4" ht="14.25" customHeight="1">
      <c r="A465" s="1">
        <v>464</v>
      </c>
      <c r="B465" s="1" t="s">
        <v>5</v>
      </c>
      <c r="C465" s="1" t="str">
        <f>"赵月益"</f>
        <v>赵月益</v>
      </c>
      <c r="D465" s="1" t="str">
        <f>REPLACE([1]Sheet1!B465,7,4,"****")</f>
        <v>460003****02102884</v>
      </c>
    </row>
    <row r="466" spans="1:4" ht="14.25" customHeight="1">
      <c r="A466" s="1">
        <v>465</v>
      </c>
      <c r="B466" s="1" t="s">
        <v>4</v>
      </c>
      <c r="C466" s="1" t="str">
        <f>"韩茹霜"</f>
        <v>韩茹霜</v>
      </c>
      <c r="D466" s="1" t="str">
        <f>REPLACE([1]Sheet1!B466,7,4,"****")</f>
        <v>460001****04070725</v>
      </c>
    </row>
    <row r="467" spans="1:4" ht="14.25" customHeight="1">
      <c r="A467" s="1">
        <v>466</v>
      </c>
      <c r="B467" s="1" t="s">
        <v>4</v>
      </c>
      <c r="C467" s="1" t="str">
        <f>"钟玉萍"</f>
        <v>钟玉萍</v>
      </c>
      <c r="D467" s="1" t="str">
        <f>REPLACE([1]Sheet1!B467,7,4,"****")</f>
        <v>460006****08130025</v>
      </c>
    </row>
    <row r="468" spans="1:4" ht="14.25" customHeight="1">
      <c r="A468" s="1">
        <v>467</v>
      </c>
      <c r="B468" s="1" t="s">
        <v>5</v>
      </c>
      <c r="C468" s="1" t="str">
        <f>"陈祚佳"</f>
        <v>陈祚佳</v>
      </c>
      <c r="D468" s="1" t="str">
        <f>REPLACE([1]Sheet1!B468,7,4,"****")</f>
        <v>460004****02132414</v>
      </c>
    </row>
    <row r="469" spans="1:4" ht="14.25" customHeight="1">
      <c r="A469" s="1">
        <v>468</v>
      </c>
      <c r="B469" s="1" t="s">
        <v>4</v>
      </c>
      <c r="C469" s="1" t="str">
        <f>"邓诗悦"</f>
        <v>邓诗悦</v>
      </c>
      <c r="D469" s="1" t="str">
        <f>REPLACE([1]Sheet1!B469,7,4,"****")</f>
        <v>460103****08160020</v>
      </c>
    </row>
    <row r="470" spans="1:4" ht="14.25" customHeight="1">
      <c r="A470" s="1">
        <v>469</v>
      </c>
      <c r="B470" s="1" t="s">
        <v>4</v>
      </c>
      <c r="C470" s="1" t="str">
        <f>"王圆姑"</f>
        <v>王圆姑</v>
      </c>
      <c r="D470" s="1" t="str">
        <f>REPLACE([1]Sheet1!B470,7,4,"****")</f>
        <v>460021****07244422</v>
      </c>
    </row>
    <row r="471" spans="1:4" ht="14.25" customHeight="1">
      <c r="A471" s="1">
        <v>470</v>
      </c>
      <c r="B471" s="1" t="s">
        <v>4</v>
      </c>
      <c r="C471" s="1" t="str">
        <f>"陈彦蓥"</f>
        <v>陈彦蓥</v>
      </c>
      <c r="D471" s="1" t="str">
        <f>REPLACE([1]Sheet1!B471,7,4,"****")</f>
        <v>460103****03021529</v>
      </c>
    </row>
    <row r="472" spans="1:4" ht="14.25" customHeight="1">
      <c r="A472" s="1">
        <v>471</v>
      </c>
      <c r="B472" s="1" t="s">
        <v>5</v>
      </c>
      <c r="C472" s="1" t="str">
        <f>"于蕾"</f>
        <v>于蕾</v>
      </c>
      <c r="D472" s="1" t="str">
        <f>REPLACE([1]Sheet1!B472,7,4,"****")</f>
        <v>460104****12300328</v>
      </c>
    </row>
    <row r="473" spans="1:4" ht="14.25" customHeight="1">
      <c r="A473" s="1">
        <v>472</v>
      </c>
      <c r="B473" s="1" t="s">
        <v>4</v>
      </c>
      <c r="C473" s="1" t="str">
        <f>"李珍贤"</f>
        <v>李珍贤</v>
      </c>
      <c r="D473" s="1" t="str">
        <f>REPLACE([1]Sheet1!B473,7,4,"****")</f>
        <v>460036****07294815</v>
      </c>
    </row>
    <row r="474" spans="1:4" ht="14.25" customHeight="1">
      <c r="A474" s="1">
        <v>473</v>
      </c>
      <c r="B474" s="1" t="s">
        <v>5</v>
      </c>
      <c r="C474" s="1" t="str">
        <f>"文振花"</f>
        <v>文振花</v>
      </c>
      <c r="D474" s="1" t="str">
        <f>REPLACE([1]Sheet1!B474,7,4,"****")</f>
        <v>460007****07144360</v>
      </c>
    </row>
    <row r="475" spans="1:4" ht="14.25" customHeight="1">
      <c r="A475" s="1">
        <v>474</v>
      </c>
      <c r="B475" s="1" t="s">
        <v>5</v>
      </c>
      <c r="C475" s="1" t="str">
        <f>"陈嘉智"</f>
        <v>陈嘉智</v>
      </c>
      <c r="D475" s="1" t="str">
        <f>REPLACE([1]Sheet1!B475,7,4,"****")</f>
        <v>460103****0601301X</v>
      </c>
    </row>
    <row r="476" spans="1:4" ht="14.25" customHeight="1">
      <c r="A476" s="1">
        <v>475</v>
      </c>
      <c r="B476" s="1" t="s">
        <v>4</v>
      </c>
      <c r="C476" s="1" t="str">
        <f>"邢溢桓"</f>
        <v>邢溢桓</v>
      </c>
      <c r="D476" s="1" t="str">
        <f>REPLACE([1]Sheet1!B476,7,4,"****")</f>
        <v>460102****06230018</v>
      </c>
    </row>
    <row r="477" spans="1:4" ht="14.25" customHeight="1">
      <c r="A477" s="1">
        <v>476</v>
      </c>
      <c r="B477" s="1" t="s">
        <v>5</v>
      </c>
      <c r="C477" s="1" t="str">
        <f>"王冰"</f>
        <v>王冰</v>
      </c>
      <c r="D477" s="1" t="str">
        <f>REPLACE([1]Sheet1!B477,7,4,"****")</f>
        <v>460027****03237626</v>
      </c>
    </row>
    <row r="478" spans="1:4" ht="14.25" customHeight="1">
      <c r="A478" s="1">
        <v>477</v>
      </c>
      <c r="B478" s="1" t="s">
        <v>4</v>
      </c>
      <c r="C478" s="1" t="str">
        <f>"符佩茹"</f>
        <v>符佩茹</v>
      </c>
      <c r="D478" s="1" t="str">
        <f>REPLACE([1]Sheet1!B478,7,4,"****")</f>
        <v>460022****10023243</v>
      </c>
    </row>
    <row r="479" spans="1:4" ht="14.25" customHeight="1">
      <c r="A479" s="1">
        <v>478</v>
      </c>
      <c r="B479" s="1" t="s">
        <v>5</v>
      </c>
      <c r="C479" s="1" t="str">
        <f>"李菊珍"</f>
        <v>李菊珍</v>
      </c>
      <c r="D479" s="1" t="str">
        <f>REPLACE([1]Sheet1!B479,7,4,"****")</f>
        <v>460104****05161222</v>
      </c>
    </row>
    <row r="480" spans="1:4" ht="14.25" customHeight="1">
      <c r="A480" s="1">
        <v>479</v>
      </c>
      <c r="B480" s="1" t="s">
        <v>4</v>
      </c>
      <c r="C480" s="1" t="str">
        <f>"符媚"</f>
        <v>符媚</v>
      </c>
      <c r="D480" s="1" t="str">
        <f>REPLACE([1]Sheet1!B480,7,4,"****")</f>
        <v>460022****08155826</v>
      </c>
    </row>
    <row r="481" spans="1:4" ht="14.25" customHeight="1">
      <c r="A481" s="1">
        <v>480</v>
      </c>
      <c r="B481" s="1" t="s">
        <v>4</v>
      </c>
      <c r="C481" s="1" t="str">
        <f>"舒心"</f>
        <v>舒心</v>
      </c>
      <c r="D481" s="1" t="str">
        <f>REPLACE([1]Sheet1!B481,7,4,"****")</f>
        <v>142603****12163022</v>
      </c>
    </row>
    <row r="482" spans="1:4" ht="14.25" customHeight="1">
      <c r="A482" s="1">
        <v>481</v>
      </c>
      <c r="B482" s="1" t="s">
        <v>4</v>
      </c>
      <c r="C482" s="1" t="str">
        <f>"张兰月"</f>
        <v>张兰月</v>
      </c>
      <c r="D482" s="1" t="str">
        <f>REPLACE([1]Sheet1!B482,7,4,"****")</f>
        <v>460034****10025549</v>
      </c>
    </row>
    <row r="483" spans="1:4" ht="14.25" customHeight="1">
      <c r="A483" s="1">
        <v>482</v>
      </c>
      <c r="B483" s="1" t="s">
        <v>5</v>
      </c>
      <c r="C483" s="1" t="str">
        <f>"邓炜"</f>
        <v>邓炜</v>
      </c>
      <c r="D483" s="1" t="str">
        <f>REPLACE([1]Sheet1!B483,7,4,"****")</f>
        <v>460027****10242928</v>
      </c>
    </row>
    <row r="484" spans="1:4" ht="14.25" customHeight="1">
      <c r="A484" s="1">
        <v>483</v>
      </c>
      <c r="B484" s="1" t="s">
        <v>4</v>
      </c>
      <c r="C484" s="1" t="str">
        <f>"叶彦汐"</f>
        <v>叶彦汐</v>
      </c>
      <c r="D484" s="1" t="str">
        <f>REPLACE([1]Sheet1!B484,7,4,"****")</f>
        <v>460025****10140024</v>
      </c>
    </row>
    <row r="485" spans="1:4" ht="14.25" customHeight="1">
      <c r="A485" s="1">
        <v>484</v>
      </c>
      <c r="B485" s="1" t="s">
        <v>4</v>
      </c>
      <c r="C485" s="1" t="str">
        <f>"刘丹丹"</f>
        <v>刘丹丹</v>
      </c>
      <c r="D485" s="1" t="str">
        <f>REPLACE([1]Sheet1!B485,7,4,"****")</f>
        <v>420626****02010064</v>
      </c>
    </row>
    <row r="486" spans="1:4" ht="14.25" customHeight="1">
      <c r="A486" s="1">
        <v>485</v>
      </c>
      <c r="B486" s="1" t="s">
        <v>4</v>
      </c>
      <c r="C486" s="1" t="str">
        <f>"曾海泉"</f>
        <v>曾海泉</v>
      </c>
      <c r="D486" s="1" t="str">
        <f>REPLACE([1]Sheet1!B486,7,4,"****")</f>
        <v>431126****03293293</v>
      </c>
    </row>
    <row r="487" spans="1:4" ht="14.25" customHeight="1">
      <c r="A487" s="1">
        <v>486</v>
      </c>
      <c r="B487" s="1" t="s">
        <v>4</v>
      </c>
      <c r="C487" s="1" t="str">
        <f>"王婷"</f>
        <v>王婷</v>
      </c>
      <c r="D487" s="1" t="str">
        <f>REPLACE([1]Sheet1!B487,7,4,"****")</f>
        <v>511323****11041922</v>
      </c>
    </row>
    <row r="488" spans="1:4" ht="14.25" customHeight="1">
      <c r="A488" s="1">
        <v>487</v>
      </c>
      <c r="B488" s="1" t="s">
        <v>4</v>
      </c>
      <c r="C488" s="1" t="str">
        <f>"包林"</f>
        <v>包林</v>
      </c>
      <c r="D488" s="1" t="str">
        <f>REPLACE([1]Sheet1!B488,7,4,"****")</f>
        <v>460032****07097653</v>
      </c>
    </row>
    <row r="489" spans="1:4" ht="14.25" customHeight="1">
      <c r="A489" s="1">
        <v>488</v>
      </c>
      <c r="B489" s="1" t="s">
        <v>9</v>
      </c>
      <c r="C489" s="1" t="str">
        <f>"尹亚娇"</f>
        <v>尹亚娇</v>
      </c>
      <c r="D489" s="1" t="str">
        <f>REPLACE([1]Sheet1!B489,7,4,"****")</f>
        <v>411081****09149027</v>
      </c>
    </row>
    <row r="490" spans="1:4" ht="14.25" customHeight="1">
      <c r="A490" s="1">
        <v>489</v>
      </c>
      <c r="B490" s="1" t="s">
        <v>4</v>
      </c>
      <c r="C490" s="1" t="str">
        <f>"李新有"</f>
        <v>李新有</v>
      </c>
      <c r="D490" s="1" t="str">
        <f>REPLACE([1]Sheet1!B490,7,4,"****")</f>
        <v>460003****10254415</v>
      </c>
    </row>
    <row r="491" spans="1:4" ht="14.25" customHeight="1">
      <c r="A491" s="1">
        <v>490</v>
      </c>
      <c r="B491" s="1" t="s">
        <v>5</v>
      </c>
      <c r="C491" s="1" t="str">
        <f>"吴愉"</f>
        <v>吴愉</v>
      </c>
      <c r="D491" s="1" t="str">
        <f>REPLACE([1]Sheet1!B491,7,4,"****")</f>
        <v>460103****06120041</v>
      </c>
    </row>
    <row r="492" spans="1:4" ht="14.25" customHeight="1">
      <c r="A492" s="1">
        <v>491</v>
      </c>
      <c r="B492" s="1" t="s">
        <v>4</v>
      </c>
      <c r="C492" s="1" t="str">
        <f>"黄祥宝"</f>
        <v>黄祥宝</v>
      </c>
      <c r="D492" s="1" t="str">
        <f>REPLACE([1]Sheet1!B492,7,4,"****")</f>
        <v>460006****05174818</v>
      </c>
    </row>
    <row r="493" spans="1:4" ht="14.25" customHeight="1">
      <c r="A493" s="1">
        <v>492</v>
      </c>
      <c r="B493" s="1" t="s">
        <v>4</v>
      </c>
      <c r="C493" s="1" t="str">
        <f>"蒋传锟"</f>
        <v>蒋传锟</v>
      </c>
      <c r="D493" s="1" t="str">
        <f>REPLACE([1]Sheet1!B493,7,4,"****")</f>
        <v>450521****12251139</v>
      </c>
    </row>
    <row r="494" spans="1:4" ht="14.25" customHeight="1">
      <c r="A494" s="1">
        <v>493</v>
      </c>
      <c r="B494" s="1" t="s">
        <v>5</v>
      </c>
      <c r="C494" s="1" t="str">
        <f>"曾纪凯"</f>
        <v>曾纪凯</v>
      </c>
      <c r="D494" s="1" t="str">
        <f>REPLACE([1]Sheet1!B494,7,4,"****")</f>
        <v>469021****11194211</v>
      </c>
    </row>
    <row r="495" spans="1:4" ht="14.25" customHeight="1">
      <c r="A495" s="1">
        <v>494</v>
      </c>
      <c r="B495" s="1" t="s">
        <v>5</v>
      </c>
      <c r="C495" s="1" t="str">
        <f>"吴明峰"</f>
        <v>吴明峰</v>
      </c>
      <c r="D495" s="1" t="str">
        <f>REPLACE([1]Sheet1!B495,7,4,"****")</f>
        <v>460027****08185915</v>
      </c>
    </row>
    <row r="496" spans="1:4" ht="14.25" customHeight="1">
      <c r="A496" s="1">
        <v>495</v>
      </c>
      <c r="B496" s="1" t="s">
        <v>4</v>
      </c>
      <c r="C496" s="1" t="str">
        <f>"林小莉"</f>
        <v>林小莉</v>
      </c>
      <c r="D496" s="1" t="str">
        <f>REPLACE([1]Sheet1!B496,7,4,"****")</f>
        <v>469024****07210425</v>
      </c>
    </row>
    <row r="497" spans="1:4" ht="14.25" customHeight="1">
      <c r="A497" s="1">
        <v>496</v>
      </c>
      <c r="B497" s="1" t="s">
        <v>4</v>
      </c>
      <c r="C497" s="1" t="str">
        <f>"张华清"</f>
        <v>张华清</v>
      </c>
      <c r="D497" s="1" t="str">
        <f>REPLACE([1]Sheet1!B497,7,4,"****")</f>
        <v>350526****03083534</v>
      </c>
    </row>
    <row r="498" spans="1:4" ht="14.25" customHeight="1">
      <c r="A498" s="1">
        <v>497</v>
      </c>
      <c r="B498" s="1" t="s">
        <v>4</v>
      </c>
      <c r="C498" s="1" t="str">
        <f>"符传明"</f>
        <v>符传明</v>
      </c>
      <c r="D498" s="1" t="str">
        <f>REPLACE([1]Sheet1!B498,7,4,"****")</f>
        <v>460005****08234130</v>
      </c>
    </row>
    <row r="499" spans="1:4" ht="14.25" customHeight="1">
      <c r="A499" s="1">
        <v>498</v>
      </c>
      <c r="B499" s="1" t="s">
        <v>4</v>
      </c>
      <c r="C499" s="1" t="str">
        <f>"王文静"</f>
        <v>王文静</v>
      </c>
      <c r="D499" s="1" t="str">
        <f>REPLACE([1]Sheet1!B499,7,4,"****")</f>
        <v>460027****11254425</v>
      </c>
    </row>
    <row r="500" spans="1:4" ht="14.25" customHeight="1">
      <c r="A500" s="1">
        <v>499</v>
      </c>
      <c r="B500" s="1" t="s">
        <v>12</v>
      </c>
      <c r="C500" s="1" t="str">
        <f>"邓又榕"</f>
        <v>邓又榕</v>
      </c>
      <c r="D500" s="1" t="str">
        <f>REPLACE([1]Sheet1!B500,7,4,"****")</f>
        <v>460028****04290015</v>
      </c>
    </row>
    <row r="501" spans="1:4" ht="14.25" customHeight="1">
      <c r="A501" s="1">
        <v>500</v>
      </c>
      <c r="B501" s="1" t="s">
        <v>4</v>
      </c>
      <c r="C501" s="1" t="str">
        <f>"潘燕南"</f>
        <v>潘燕南</v>
      </c>
      <c r="D501" s="1" t="str">
        <f>REPLACE([1]Sheet1!B501,7,4,"****")</f>
        <v>460022****02024329</v>
      </c>
    </row>
    <row r="502" spans="1:4" ht="14.25" customHeight="1">
      <c r="A502" s="1">
        <v>501</v>
      </c>
      <c r="B502" s="1" t="s">
        <v>4</v>
      </c>
      <c r="C502" s="1" t="str">
        <f>"陈玲"</f>
        <v>陈玲</v>
      </c>
      <c r="D502" s="1" t="str">
        <f>REPLACE([1]Sheet1!B502,7,4,"****")</f>
        <v>411528****11247126</v>
      </c>
    </row>
    <row r="503" spans="1:4" ht="14.25" customHeight="1">
      <c r="A503" s="1">
        <v>502</v>
      </c>
      <c r="B503" s="1" t="s">
        <v>4</v>
      </c>
      <c r="C503" s="1" t="str">
        <f>"吴妹"</f>
        <v>吴妹</v>
      </c>
      <c r="D503" s="1" t="str">
        <f>REPLACE([1]Sheet1!B503,7,4,"****")</f>
        <v>460004****09225249</v>
      </c>
    </row>
    <row r="504" spans="1:4" ht="14.25" customHeight="1">
      <c r="A504" s="1">
        <v>503</v>
      </c>
      <c r="B504" s="1" t="s">
        <v>5</v>
      </c>
      <c r="C504" s="1" t="str">
        <f>"刘之菱"</f>
        <v>刘之菱</v>
      </c>
      <c r="D504" s="1" t="str">
        <f>REPLACE([1]Sheet1!B504,7,4,"****")</f>
        <v>460200****03125342</v>
      </c>
    </row>
    <row r="505" spans="1:4" ht="14.25" customHeight="1">
      <c r="A505" s="1">
        <v>504</v>
      </c>
      <c r="B505" s="1" t="s">
        <v>5</v>
      </c>
      <c r="C505" s="1" t="str">
        <f>"张莉莉"</f>
        <v>张莉莉</v>
      </c>
      <c r="D505" s="1" t="str">
        <f>REPLACE([1]Sheet1!B505,7,4,"****")</f>
        <v>460007****04205407</v>
      </c>
    </row>
    <row r="506" spans="1:4" ht="14.25" customHeight="1">
      <c r="A506" s="1">
        <v>505</v>
      </c>
      <c r="B506" s="1" t="s">
        <v>4</v>
      </c>
      <c r="C506" s="1" t="str">
        <f>"林海秋"</f>
        <v>林海秋</v>
      </c>
      <c r="D506" s="1" t="str">
        <f>REPLACE([1]Sheet1!B506,7,4,"****")</f>
        <v>460027****07135921</v>
      </c>
    </row>
    <row r="507" spans="1:4" ht="14.25" customHeight="1">
      <c r="A507" s="1">
        <v>506</v>
      </c>
      <c r="B507" s="1" t="s">
        <v>5</v>
      </c>
      <c r="C507" s="1" t="str">
        <f>"张爽"</f>
        <v>张爽</v>
      </c>
      <c r="D507" s="1" t="str">
        <f>REPLACE([1]Sheet1!B507,7,4,"****")</f>
        <v>232126****06040942</v>
      </c>
    </row>
    <row r="508" spans="1:4" ht="14.25" customHeight="1">
      <c r="A508" s="1">
        <v>507</v>
      </c>
      <c r="B508" s="1" t="s">
        <v>5</v>
      </c>
      <c r="C508" s="1" t="str">
        <f>"吴小娜"</f>
        <v>吴小娜</v>
      </c>
      <c r="D508" s="1" t="str">
        <f>REPLACE([1]Sheet1!B508,7,4,"****")</f>
        <v>460004****05204028</v>
      </c>
    </row>
    <row r="509" spans="1:4" ht="14.25" customHeight="1">
      <c r="A509" s="1">
        <v>508</v>
      </c>
      <c r="B509" s="1" t="s">
        <v>4</v>
      </c>
      <c r="C509" s="1" t="str">
        <f>"许雪娇"</f>
        <v>许雪娇</v>
      </c>
      <c r="D509" s="1" t="str">
        <f>REPLACE([1]Sheet1!B509,7,4,"****")</f>
        <v>460002****12181524</v>
      </c>
    </row>
    <row r="510" spans="1:4" ht="14.25" customHeight="1">
      <c r="A510" s="1">
        <v>509</v>
      </c>
      <c r="B510" s="1" t="s">
        <v>4</v>
      </c>
      <c r="C510" s="1" t="str">
        <f>"李雪秋"</f>
        <v>李雪秋</v>
      </c>
      <c r="D510" s="1" t="str">
        <f>REPLACE([1]Sheet1!B510,7,4,"****")</f>
        <v>460104****02100042</v>
      </c>
    </row>
    <row r="511" spans="1:4" ht="14.25" customHeight="1">
      <c r="A511" s="1">
        <v>510</v>
      </c>
      <c r="B511" s="1" t="s">
        <v>4</v>
      </c>
      <c r="C511" s="1" t="str">
        <f>"李娘娃"</f>
        <v>李娘娃</v>
      </c>
      <c r="D511" s="1" t="str">
        <f>REPLACE([1]Sheet1!B511,7,4,"****")</f>
        <v>460102****02032727</v>
      </c>
    </row>
    <row r="512" spans="1:4" ht="14.25" customHeight="1">
      <c r="A512" s="1">
        <v>511</v>
      </c>
      <c r="B512" s="1" t="s">
        <v>4</v>
      </c>
      <c r="C512" s="1" t="str">
        <f>"吴惠尾"</f>
        <v>吴惠尾</v>
      </c>
      <c r="D512" s="1" t="str">
        <f>REPLACE([1]Sheet1!B512,7,4,"****")</f>
        <v>460104****06150985</v>
      </c>
    </row>
    <row r="513" spans="1:4" ht="14.25" customHeight="1">
      <c r="A513" s="1">
        <v>512</v>
      </c>
      <c r="B513" s="1" t="s">
        <v>4</v>
      </c>
      <c r="C513" s="1" t="str">
        <f>"林佳慧"</f>
        <v>林佳慧</v>
      </c>
      <c r="D513" s="1" t="str">
        <f>REPLACE([1]Sheet1!B513,7,4,"****")</f>
        <v>460103****04200321</v>
      </c>
    </row>
    <row r="514" spans="1:4" ht="14.25" customHeight="1">
      <c r="A514" s="1">
        <v>513</v>
      </c>
      <c r="B514" s="1" t="s">
        <v>4</v>
      </c>
      <c r="C514" s="1" t="str">
        <f>"陈韵"</f>
        <v>陈韵</v>
      </c>
      <c r="D514" s="1" t="str">
        <f>REPLACE([1]Sheet1!B514,7,4,"****")</f>
        <v>460035****03120020</v>
      </c>
    </row>
    <row r="515" spans="1:4" ht="14.25" customHeight="1">
      <c r="A515" s="1">
        <v>514</v>
      </c>
      <c r="B515" s="1" t="s">
        <v>4</v>
      </c>
      <c r="C515" s="1" t="str">
        <f>"林小曼"</f>
        <v>林小曼</v>
      </c>
      <c r="D515" s="1" t="str">
        <f>REPLACE([1]Sheet1!B515,7,4,"****")</f>
        <v>460006****02015624</v>
      </c>
    </row>
    <row r="516" spans="1:4" ht="14.25" customHeight="1">
      <c r="A516" s="1">
        <v>515</v>
      </c>
      <c r="B516" s="1" t="s">
        <v>5</v>
      </c>
      <c r="C516" s="1" t="str">
        <f>"李丽珍"</f>
        <v>李丽珍</v>
      </c>
      <c r="D516" s="1" t="str">
        <f>REPLACE([1]Sheet1!B516,7,4,"****")</f>
        <v>460027****05184121</v>
      </c>
    </row>
    <row r="517" spans="1:4" ht="14.25" customHeight="1">
      <c r="A517" s="1">
        <v>516</v>
      </c>
      <c r="B517" s="1" t="s">
        <v>5</v>
      </c>
      <c r="C517" s="1" t="str">
        <f>"高小珺"</f>
        <v>高小珺</v>
      </c>
      <c r="D517" s="1" t="str">
        <f>REPLACE([1]Sheet1!B517,7,4,"****")</f>
        <v>411325****0809418X</v>
      </c>
    </row>
    <row r="518" spans="1:4" ht="14.25" customHeight="1">
      <c r="A518" s="1">
        <v>517</v>
      </c>
      <c r="B518" s="1" t="s">
        <v>4</v>
      </c>
      <c r="C518" s="1" t="str">
        <f>"王太"</f>
        <v>王太</v>
      </c>
      <c r="D518" s="1" t="str">
        <f>REPLACE([1]Sheet1!B518,7,4,"****")</f>
        <v>460027****05294718</v>
      </c>
    </row>
    <row r="519" spans="1:4" ht="14.25" customHeight="1">
      <c r="A519" s="1">
        <v>518</v>
      </c>
      <c r="B519" s="1" t="s">
        <v>4</v>
      </c>
      <c r="C519" s="1" t="str">
        <f>"黄晓静"</f>
        <v>黄晓静</v>
      </c>
      <c r="D519" s="1" t="str">
        <f>REPLACE([1]Sheet1!B519,7,4,"****")</f>
        <v>469027****11137485</v>
      </c>
    </row>
    <row r="520" spans="1:4" ht="14.25" customHeight="1">
      <c r="A520" s="1">
        <v>519</v>
      </c>
      <c r="B520" s="1" t="s">
        <v>5</v>
      </c>
      <c r="C520" s="1" t="str">
        <f>"陈舒婷"</f>
        <v>陈舒婷</v>
      </c>
      <c r="D520" s="1" t="str">
        <f>REPLACE([1]Sheet1!B520,7,4,"****")</f>
        <v>460004****08021240</v>
      </c>
    </row>
    <row r="521" spans="1:4" ht="14.25" customHeight="1">
      <c r="A521" s="1">
        <v>520</v>
      </c>
      <c r="B521" s="1" t="s">
        <v>4</v>
      </c>
      <c r="C521" s="1" t="str">
        <f>"孟凡佳"</f>
        <v>孟凡佳</v>
      </c>
      <c r="D521" s="1" t="str">
        <f>REPLACE([1]Sheet1!B521,7,4,"****")</f>
        <v>230303****05225429</v>
      </c>
    </row>
    <row r="522" spans="1:4" ht="14.25" customHeight="1">
      <c r="A522" s="1">
        <v>521</v>
      </c>
      <c r="B522" s="1" t="s">
        <v>4</v>
      </c>
      <c r="C522" s="1" t="str">
        <f>"陈伊兰"</f>
        <v>陈伊兰</v>
      </c>
      <c r="D522" s="1" t="str">
        <f>REPLACE([1]Sheet1!B522,7,4,"****")</f>
        <v>460006****05164820</v>
      </c>
    </row>
    <row r="523" spans="1:4" ht="14.25" customHeight="1">
      <c r="A523" s="1">
        <v>522</v>
      </c>
      <c r="B523" s="1" t="s">
        <v>4</v>
      </c>
      <c r="C523" s="1" t="str">
        <f>"许创辉"</f>
        <v>许创辉</v>
      </c>
      <c r="D523" s="1" t="str">
        <f>REPLACE([1]Sheet1!B523,7,4,"****")</f>
        <v>460031****12135630</v>
      </c>
    </row>
    <row r="524" spans="1:4" ht="14.25" customHeight="1">
      <c r="A524" s="1">
        <v>523</v>
      </c>
      <c r="B524" s="1" t="s">
        <v>5</v>
      </c>
      <c r="C524" s="1" t="str">
        <f>"吴虹谕"</f>
        <v>吴虹谕</v>
      </c>
      <c r="D524" s="1" t="str">
        <f>REPLACE([1]Sheet1!B524,7,4,"****")</f>
        <v>460025****11190023</v>
      </c>
    </row>
    <row r="525" spans="1:4" ht="14.25" customHeight="1">
      <c r="A525" s="1">
        <v>524</v>
      </c>
      <c r="B525" s="1" t="s">
        <v>4</v>
      </c>
      <c r="C525" s="1" t="str">
        <f>"洪海花"</f>
        <v>洪海花</v>
      </c>
      <c r="D525" s="1" t="str">
        <f>REPLACE([1]Sheet1!B525,7,4,"****")</f>
        <v>460027****08117045</v>
      </c>
    </row>
    <row r="526" spans="1:4" ht="14.25" customHeight="1">
      <c r="A526" s="1">
        <v>525</v>
      </c>
      <c r="B526" s="1" t="s">
        <v>4</v>
      </c>
      <c r="C526" s="1" t="str">
        <f>"吴倩"</f>
        <v>吴倩</v>
      </c>
      <c r="D526" s="1" t="str">
        <f>REPLACE([1]Sheet1!B526,7,4,"****")</f>
        <v>510922****0627380X</v>
      </c>
    </row>
    <row r="527" spans="1:4" ht="14.25" customHeight="1">
      <c r="A527" s="1">
        <v>526</v>
      </c>
      <c r="B527" s="1" t="s">
        <v>4</v>
      </c>
      <c r="C527" s="1" t="str">
        <f>"李庆利"</f>
        <v>李庆利</v>
      </c>
      <c r="D527" s="1" t="str">
        <f>REPLACE([1]Sheet1!B527,7,4,"****")</f>
        <v>460007****12017620</v>
      </c>
    </row>
    <row r="528" spans="1:4" ht="14.25" customHeight="1">
      <c r="A528" s="1">
        <v>527</v>
      </c>
      <c r="B528" s="1" t="s">
        <v>4</v>
      </c>
      <c r="C528" s="1" t="str">
        <f>"陈贤明"</f>
        <v>陈贤明</v>
      </c>
      <c r="D528" s="1" t="str">
        <f>REPLACE([1]Sheet1!B528,7,4,"****")</f>
        <v>460033****03260014</v>
      </c>
    </row>
    <row r="529" spans="1:4" ht="14.25" customHeight="1">
      <c r="A529" s="1">
        <v>528</v>
      </c>
      <c r="B529" s="1" t="s">
        <v>4</v>
      </c>
      <c r="C529" s="1" t="str">
        <f>"夏治东"</f>
        <v>夏治东</v>
      </c>
      <c r="D529" s="1" t="str">
        <f>REPLACE([1]Sheet1!B529,7,4,"****")</f>
        <v>460006****10052933</v>
      </c>
    </row>
    <row r="530" spans="1:4" ht="14.25" customHeight="1">
      <c r="A530" s="1">
        <v>529</v>
      </c>
      <c r="B530" s="1" t="s">
        <v>4</v>
      </c>
      <c r="C530" s="1" t="str">
        <f>"秦铭"</f>
        <v>秦铭</v>
      </c>
      <c r="D530" s="1" t="str">
        <f>REPLACE([1]Sheet1!B530,7,4,"****")</f>
        <v>130123****10227545</v>
      </c>
    </row>
    <row r="531" spans="1:4" ht="14.25" customHeight="1">
      <c r="A531" s="1">
        <v>530</v>
      </c>
      <c r="B531" s="1" t="s">
        <v>4</v>
      </c>
      <c r="C531" s="1" t="str">
        <f>"梁海峡"</f>
        <v>梁海峡</v>
      </c>
      <c r="D531" s="1" t="str">
        <f>REPLACE([1]Sheet1!B531,7,4,"****")</f>
        <v>460004****11110023</v>
      </c>
    </row>
    <row r="532" spans="1:4" ht="14.25" customHeight="1">
      <c r="A532" s="1">
        <v>531</v>
      </c>
      <c r="B532" s="1" t="s">
        <v>5</v>
      </c>
      <c r="C532" s="1" t="str">
        <f>"许采璐"</f>
        <v>许采璐</v>
      </c>
      <c r="D532" s="1" t="str">
        <f>REPLACE([1]Sheet1!B532,7,4,"****")</f>
        <v>460102****06290066</v>
      </c>
    </row>
    <row r="533" spans="1:4" ht="14.25" customHeight="1">
      <c r="A533" s="1">
        <v>532</v>
      </c>
      <c r="B533" s="1" t="s">
        <v>5</v>
      </c>
      <c r="C533" s="1" t="str">
        <f>"郭婷婷"</f>
        <v>郭婷婷</v>
      </c>
      <c r="D533" s="1" t="str">
        <f>REPLACE([1]Sheet1!B533,7,4,"****")</f>
        <v>441422****06102361</v>
      </c>
    </row>
    <row r="534" spans="1:4" ht="14.25" customHeight="1">
      <c r="A534" s="1">
        <v>533</v>
      </c>
      <c r="B534" s="1" t="s">
        <v>4</v>
      </c>
      <c r="C534" s="1" t="str">
        <f>"吴佩婷"</f>
        <v>吴佩婷</v>
      </c>
      <c r="D534" s="1" t="str">
        <f>REPLACE([1]Sheet1!B534,7,4,"****")</f>
        <v>460102****10301228</v>
      </c>
    </row>
    <row r="535" spans="1:4" ht="14.25" customHeight="1">
      <c r="A535" s="1">
        <v>534</v>
      </c>
      <c r="B535" s="1" t="s">
        <v>5</v>
      </c>
      <c r="C535" s="1" t="str">
        <f>"羊志雄"</f>
        <v>羊志雄</v>
      </c>
      <c r="D535" s="1" t="str">
        <f>REPLACE([1]Sheet1!B535,7,4,"****")</f>
        <v>460003****05254250</v>
      </c>
    </row>
    <row r="536" spans="1:4" ht="14.25" customHeight="1">
      <c r="A536" s="1">
        <v>535</v>
      </c>
      <c r="B536" s="1" t="s">
        <v>5</v>
      </c>
      <c r="C536" s="1" t="str">
        <f>"陈錡男"</f>
        <v>陈錡男</v>
      </c>
      <c r="D536" s="1" t="str">
        <f>REPLACE([1]Sheet1!B536,7,4,"****")</f>
        <v>469027****08083932</v>
      </c>
    </row>
    <row r="537" spans="1:4" ht="14.25" customHeight="1">
      <c r="A537" s="1">
        <v>536</v>
      </c>
      <c r="B537" s="1" t="s">
        <v>4</v>
      </c>
      <c r="C537" s="1" t="str">
        <f>"刘安珠"</f>
        <v>刘安珠</v>
      </c>
      <c r="D537" s="1" t="str">
        <f>REPLACE([1]Sheet1!B537,7,4,"****")</f>
        <v>430524****0627482X</v>
      </c>
    </row>
    <row r="538" spans="1:4" ht="14.25" customHeight="1">
      <c r="A538" s="1">
        <v>537</v>
      </c>
      <c r="B538" s="1" t="s">
        <v>4</v>
      </c>
      <c r="C538" s="1" t="str">
        <f>"梁秀婵"</f>
        <v>梁秀婵</v>
      </c>
      <c r="D538" s="1" t="str">
        <f>REPLACE([1]Sheet1!B538,7,4,"****")</f>
        <v>460022****04071024</v>
      </c>
    </row>
    <row r="539" spans="1:4" ht="14.25" customHeight="1">
      <c r="A539" s="1">
        <v>538</v>
      </c>
      <c r="B539" s="1" t="s">
        <v>4</v>
      </c>
      <c r="C539" s="1" t="str">
        <f>"陈亚丽"</f>
        <v>陈亚丽</v>
      </c>
      <c r="D539" s="1" t="str">
        <f>REPLACE([1]Sheet1!B539,7,4,"****")</f>
        <v>460004****0807502X</v>
      </c>
    </row>
    <row r="540" spans="1:4" ht="14.25" customHeight="1">
      <c r="A540" s="1">
        <v>539</v>
      </c>
      <c r="B540" s="1" t="s">
        <v>4</v>
      </c>
      <c r="C540" s="1" t="str">
        <f>"李明益"</f>
        <v>李明益</v>
      </c>
      <c r="D540" s="1" t="str">
        <f>REPLACE([1]Sheet1!B540,7,4,"****")</f>
        <v>460003****08251817</v>
      </c>
    </row>
    <row r="541" spans="1:4" ht="14.25" customHeight="1">
      <c r="A541" s="1">
        <v>540</v>
      </c>
      <c r="B541" s="1" t="s">
        <v>4</v>
      </c>
      <c r="C541" s="1" t="str">
        <f>"王引玉"</f>
        <v>王引玉</v>
      </c>
      <c r="D541" s="1" t="str">
        <f>REPLACE([1]Sheet1!B541,7,4,"****")</f>
        <v>460022****07290521</v>
      </c>
    </row>
    <row r="542" spans="1:4" ht="14.25" customHeight="1">
      <c r="A542" s="1">
        <v>541</v>
      </c>
      <c r="B542" s="1" t="s">
        <v>4</v>
      </c>
      <c r="C542" s="1" t="str">
        <f>"符蕊"</f>
        <v>符蕊</v>
      </c>
      <c r="D542" s="1" t="str">
        <f>REPLACE([1]Sheet1!B542,7,4,"****")</f>
        <v>460022****1207582X</v>
      </c>
    </row>
    <row r="543" spans="1:4" ht="14.25" customHeight="1">
      <c r="A543" s="1">
        <v>542</v>
      </c>
      <c r="B543" s="1" t="s">
        <v>4</v>
      </c>
      <c r="C543" s="1" t="str">
        <f>"吴艳"</f>
        <v>吴艳</v>
      </c>
      <c r="D543" s="1" t="str">
        <f>REPLACE([1]Sheet1!B543,7,4,"****")</f>
        <v>460103****09211229</v>
      </c>
    </row>
    <row r="544" spans="1:4" ht="14.25" customHeight="1">
      <c r="A544" s="1">
        <v>543</v>
      </c>
      <c r="B544" s="1" t="s">
        <v>5</v>
      </c>
      <c r="C544" s="1" t="str">
        <f>"王飞"</f>
        <v>王飞</v>
      </c>
      <c r="D544" s="1" t="str">
        <f>REPLACE([1]Sheet1!B544,7,4,"****")</f>
        <v>460104****0121032X</v>
      </c>
    </row>
    <row r="545" spans="1:4" ht="14.25" customHeight="1">
      <c r="A545" s="1">
        <v>544</v>
      </c>
      <c r="B545" s="1" t="s">
        <v>5</v>
      </c>
      <c r="C545" s="1" t="str">
        <f>"符秋云"</f>
        <v>符秋云</v>
      </c>
      <c r="D545" s="1" t="str">
        <f>REPLACE([1]Sheet1!B545,7,4,"****")</f>
        <v>460030****05071824</v>
      </c>
    </row>
    <row r="546" spans="1:4" ht="14.25" customHeight="1">
      <c r="A546" s="1">
        <v>545</v>
      </c>
      <c r="B546" s="1" t="s">
        <v>5</v>
      </c>
      <c r="C546" s="1" t="str">
        <f>"张倩"</f>
        <v>张倩</v>
      </c>
      <c r="D546" s="1" t="str">
        <f>REPLACE([1]Sheet1!B546,7,4,"****")</f>
        <v>421087****09123222</v>
      </c>
    </row>
    <row r="547" spans="1:4" ht="14.25" customHeight="1">
      <c r="A547" s="1">
        <v>546</v>
      </c>
      <c r="B547" s="1" t="s">
        <v>4</v>
      </c>
      <c r="C547" s="1" t="str">
        <f>"潘曼玉"</f>
        <v>潘曼玉</v>
      </c>
      <c r="D547" s="1" t="str">
        <f>REPLACE([1]Sheet1!B547,7,4,"****")</f>
        <v>460005****1109452X</v>
      </c>
    </row>
    <row r="548" spans="1:4" ht="14.25" customHeight="1">
      <c r="A548" s="1">
        <v>547</v>
      </c>
      <c r="B548" s="1" t="s">
        <v>4</v>
      </c>
      <c r="C548" s="1" t="str">
        <f>"王思文"</f>
        <v>王思文</v>
      </c>
      <c r="D548" s="1" t="str">
        <f>REPLACE([1]Sheet1!B548,7,4,"****")</f>
        <v>460006****06281624</v>
      </c>
    </row>
    <row r="549" spans="1:4" ht="14.25" customHeight="1">
      <c r="A549" s="1">
        <v>548</v>
      </c>
      <c r="B549" s="1" t="s">
        <v>4</v>
      </c>
      <c r="C549" s="1" t="str">
        <f>"唐舒欣"</f>
        <v>唐舒欣</v>
      </c>
      <c r="D549" s="1" t="str">
        <f>REPLACE([1]Sheet1!B549,7,4,"****")</f>
        <v>460028****03272810</v>
      </c>
    </row>
    <row r="550" spans="1:4" ht="14.25" customHeight="1">
      <c r="A550" s="1">
        <v>549</v>
      </c>
      <c r="B550" s="1" t="s">
        <v>4</v>
      </c>
      <c r="C550" s="1" t="str">
        <f>"刘应程"</f>
        <v>刘应程</v>
      </c>
      <c r="D550" s="1" t="str">
        <f>REPLACE([1]Sheet1!B550,7,4,"****")</f>
        <v>522730****06101227</v>
      </c>
    </row>
    <row r="551" spans="1:4" ht="14.25" customHeight="1">
      <c r="A551" s="1">
        <v>550</v>
      </c>
      <c r="B551" s="1" t="s">
        <v>4</v>
      </c>
      <c r="C551" s="1" t="str">
        <f>"王春玉"</f>
        <v>王春玉</v>
      </c>
      <c r="D551" s="1" t="str">
        <f>REPLACE([1]Sheet1!B551,7,4,"****")</f>
        <v>460003****01054260</v>
      </c>
    </row>
    <row r="552" spans="1:4" ht="14.25" customHeight="1">
      <c r="A552" s="1">
        <v>551</v>
      </c>
      <c r="B552" s="1" t="s">
        <v>4</v>
      </c>
      <c r="C552" s="1" t="str">
        <f>"潘孝妍"</f>
        <v>潘孝妍</v>
      </c>
      <c r="D552" s="1" t="str">
        <f>REPLACE([1]Sheet1!B552,7,4,"****")</f>
        <v>460027****04188227</v>
      </c>
    </row>
    <row r="553" spans="1:4" ht="14.25" customHeight="1">
      <c r="A553" s="1">
        <v>552</v>
      </c>
      <c r="B553" s="1" t="s">
        <v>4</v>
      </c>
      <c r="C553" s="1" t="str">
        <f>"陈翁霞"</f>
        <v>陈翁霞</v>
      </c>
      <c r="D553" s="1" t="str">
        <f>REPLACE([1]Sheet1!B553,7,4,"****")</f>
        <v>460006****09212020</v>
      </c>
    </row>
    <row r="554" spans="1:4" ht="14.25" customHeight="1">
      <c r="A554" s="1">
        <v>553</v>
      </c>
      <c r="B554" s="1" t="s">
        <v>4</v>
      </c>
      <c r="C554" s="1" t="str">
        <f>"吴育忠"</f>
        <v>吴育忠</v>
      </c>
      <c r="D554" s="1" t="str">
        <f>REPLACE([1]Sheet1!B554,7,4,"****")</f>
        <v>460004****08174010</v>
      </c>
    </row>
    <row r="555" spans="1:4" ht="14.25" customHeight="1">
      <c r="A555" s="1">
        <v>554</v>
      </c>
      <c r="B555" s="1" t="s">
        <v>4</v>
      </c>
      <c r="C555" s="1" t="str">
        <f>"王彦"</f>
        <v>王彦</v>
      </c>
      <c r="D555" s="1" t="str">
        <f>REPLACE([1]Sheet1!B555,7,4,"****")</f>
        <v>460103****03171227</v>
      </c>
    </row>
    <row r="556" spans="1:4" ht="14.25" customHeight="1">
      <c r="A556" s="1">
        <v>555</v>
      </c>
      <c r="B556" s="1" t="s">
        <v>5</v>
      </c>
      <c r="C556" s="1" t="str">
        <f>"梁桂驳"</f>
        <v>梁桂驳</v>
      </c>
      <c r="D556" s="1" t="str">
        <f>REPLACE([1]Sheet1!B556,7,4,"****")</f>
        <v>460025****12020923</v>
      </c>
    </row>
    <row r="557" spans="1:4" ht="14.25" customHeight="1">
      <c r="A557" s="1">
        <v>556</v>
      </c>
      <c r="B557" s="1" t="s">
        <v>4</v>
      </c>
      <c r="C557" s="1" t="str">
        <f>"李晓燕"</f>
        <v>李晓燕</v>
      </c>
      <c r="D557" s="1" t="str">
        <f>REPLACE([1]Sheet1!B557,7,4,"****")</f>
        <v>370685****07096240</v>
      </c>
    </row>
    <row r="558" spans="1:4" ht="14.25" customHeight="1">
      <c r="A558" s="1">
        <v>557</v>
      </c>
      <c r="B558" s="1" t="s">
        <v>4</v>
      </c>
      <c r="C558" s="1" t="str">
        <f>"王小惠"</f>
        <v>王小惠</v>
      </c>
      <c r="D558" s="1" t="str">
        <f>REPLACE([1]Sheet1!B558,7,4,"****")</f>
        <v>460027****09170020</v>
      </c>
    </row>
    <row r="559" spans="1:4" ht="14.25" customHeight="1">
      <c r="A559" s="1">
        <v>558</v>
      </c>
      <c r="B559" s="1" t="s">
        <v>5</v>
      </c>
      <c r="C559" s="1" t="str">
        <f>"裴俊超"</f>
        <v>裴俊超</v>
      </c>
      <c r="D559" s="1" t="str">
        <f>REPLACE([1]Sheet1!B559,7,4,"****")</f>
        <v>460004****1208021X</v>
      </c>
    </row>
    <row r="560" spans="1:4" ht="14.25" customHeight="1">
      <c r="A560" s="1">
        <v>559</v>
      </c>
      <c r="B560" s="1" t="s">
        <v>4</v>
      </c>
      <c r="C560" s="1" t="str">
        <f>"陈益晟"</f>
        <v>陈益晟</v>
      </c>
      <c r="D560" s="1" t="str">
        <f>REPLACE([1]Sheet1!B560,7,4,"****")</f>
        <v>460027****0809763X</v>
      </c>
    </row>
    <row r="561" spans="1:4" ht="14.25" customHeight="1">
      <c r="A561" s="1">
        <v>560</v>
      </c>
      <c r="B561" s="1" t="s">
        <v>12</v>
      </c>
      <c r="C561" s="1" t="str">
        <f>"陈蕊"</f>
        <v>陈蕊</v>
      </c>
      <c r="D561" s="1" t="str">
        <f>REPLACE([1]Sheet1!B561,7,4,"****")</f>
        <v>460005****03064528</v>
      </c>
    </row>
    <row r="562" spans="1:4" ht="14.25" customHeight="1">
      <c r="A562" s="1">
        <v>561</v>
      </c>
      <c r="B562" s="1" t="s">
        <v>4</v>
      </c>
      <c r="C562" s="1" t="str">
        <f>"李丽"</f>
        <v>李丽</v>
      </c>
      <c r="D562" s="1" t="str">
        <f>REPLACE([1]Sheet1!B562,7,4,"****")</f>
        <v>230404****10190024</v>
      </c>
    </row>
    <row r="563" spans="1:4" ht="14.25" customHeight="1">
      <c r="A563" s="1">
        <v>562</v>
      </c>
      <c r="B563" s="1" t="s">
        <v>4</v>
      </c>
      <c r="C563" s="1" t="str">
        <f>"符彩丽"</f>
        <v>符彩丽</v>
      </c>
      <c r="D563" s="1" t="str">
        <f>REPLACE([1]Sheet1!B563,7,4,"****")</f>
        <v>460003****01270422</v>
      </c>
    </row>
    <row r="564" spans="1:4" ht="14.25" customHeight="1">
      <c r="A564" s="1">
        <v>563</v>
      </c>
      <c r="B564" s="1" t="s">
        <v>5</v>
      </c>
      <c r="C564" s="1" t="str">
        <f>"陈家宾"</f>
        <v>陈家宾</v>
      </c>
      <c r="D564" s="1" t="str">
        <f>REPLACE([1]Sheet1!B564,7,4,"****")</f>
        <v>460021****11214421</v>
      </c>
    </row>
    <row r="565" spans="1:4" ht="14.25" customHeight="1">
      <c r="A565" s="1">
        <v>564</v>
      </c>
      <c r="B565" s="1" t="s">
        <v>4</v>
      </c>
      <c r="C565" s="1" t="str">
        <f>"陈坤莲"</f>
        <v>陈坤莲</v>
      </c>
      <c r="D565" s="1" t="str">
        <f>REPLACE([1]Sheet1!B565,7,4,"****")</f>
        <v>460003****08082365</v>
      </c>
    </row>
    <row r="566" spans="1:4" ht="14.25" customHeight="1">
      <c r="A566" s="1">
        <v>565</v>
      </c>
      <c r="B566" s="1" t="s">
        <v>4</v>
      </c>
      <c r="C566" s="1" t="str">
        <f>"邝静怡"</f>
        <v>邝静怡</v>
      </c>
      <c r="D566" s="1" t="str">
        <f>REPLACE([1]Sheet1!B566,7,4,"****")</f>
        <v>460104****02221228</v>
      </c>
    </row>
    <row r="567" spans="1:4" ht="14.25" customHeight="1">
      <c r="A567" s="1">
        <v>566</v>
      </c>
      <c r="B567" s="1" t="s">
        <v>4</v>
      </c>
      <c r="C567" s="1" t="str">
        <f>"杨鸿蔚"</f>
        <v>杨鸿蔚</v>
      </c>
      <c r="D567" s="1" t="str">
        <f>REPLACE([1]Sheet1!B567,7,4,"****")</f>
        <v>460004****05010223</v>
      </c>
    </row>
    <row r="568" spans="1:4" ht="14.25" customHeight="1">
      <c r="A568" s="1">
        <v>567</v>
      </c>
      <c r="B568" s="1" t="s">
        <v>5</v>
      </c>
      <c r="C568" s="1" t="str">
        <f>"曾繁华"</f>
        <v>曾繁华</v>
      </c>
      <c r="D568" s="1" t="str">
        <f>REPLACE([1]Sheet1!B568,7,4,"****")</f>
        <v>460003****01126634</v>
      </c>
    </row>
    <row r="569" spans="1:4" ht="14.25" customHeight="1">
      <c r="A569" s="1">
        <v>568</v>
      </c>
      <c r="B569" s="1" t="s">
        <v>4</v>
      </c>
      <c r="C569" s="1" t="str">
        <f>"吴悦平"</f>
        <v>吴悦平</v>
      </c>
      <c r="D569" s="1" t="str">
        <f>REPLACE([1]Sheet1!B569,7,4,"****")</f>
        <v>460004****05040019</v>
      </c>
    </row>
    <row r="570" spans="1:4" ht="14.25" customHeight="1">
      <c r="A570" s="1">
        <v>569</v>
      </c>
      <c r="B570" s="1" t="s">
        <v>4</v>
      </c>
      <c r="C570" s="1" t="str">
        <f>"许丹彤"</f>
        <v>许丹彤</v>
      </c>
      <c r="D570" s="1" t="str">
        <f>REPLACE([1]Sheet1!B570,7,4,"****")</f>
        <v>460103****08300620</v>
      </c>
    </row>
    <row r="571" spans="1:4" ht="14.25" customHeight="1">
      <c r="A571" s="1">
        <v>570</v>
      </c>
      <c r="B571" s="1" t="s">
        <v>4</v>
      </c>
      <c r="C571" s="1" t="str">
        <f>"吴清新"</f>
        <v>吴清新</v>
      </c>
      <c r="D571" s="1" t="str">
        <f>REPLACE([1]Sheet1!B571,7,4,"****")</f>
        <v>460004****04300021</v>
      </c>
    </row>
    <row r="572" spans="1:4" ht="14.25" customHeight="1">
      <c r="A572" s="1">
        <v>571</v>
      </c>
      <c r="B572" s="1" t="s">
        <v>4</v>
      </c>
      <c r="C572" s="1" t="str">
        <f>"罗惠中"</f>
        <v>罗惠中</v>
      </c>
      <c r="D572" s="1" t="str">
        <f>REPLACE([1]Sheet1!B572,7,4,"****")</f>
        <v>460102****12231825</v>
      </c>
    </row>
    <row r="573" spans="1:4" ht="14.25" customHeight="1">
      <c r="A573" s="1">
        <v>572</v>
      </c>
      <c r="B573" s="1" t="s">
        <v>4</v>
      </c>
      <c r="C573" s="1" t="str">
        <f>"陈泽青"</f>
        <v>陈泽青</v>
      </c>
      <c r="D573" s="1" t="str">
        <f>REPLACE([1]Sheet1!B573,7,4,"****")</f>
        <v>460028****06196830</v>
      </c>
    </row>
    <row r="574" spans="1:4" ht="14.25" customHeight="1">
      <c r="A574" s="1">
        <v>573</v>
      </c>
      <c r="B574" s="1" t="s">
        <v>4</v>
      </c>
      <c r="C574" s="1" t="str">
        <f>"全琪"</f>
        <v>全琪</v>
      </c>
      <c r="D574" s="1" t="str">
        <f>REPLACE([1]Sheet1!B574,7,4,"****")</f>
        <v>460103****12020023</v>
      </c>
    </row>
    <row r="575" spans="1:4" ht="14.25" customHeight="1">
      <c r="A575" s="1">
        <v>574</v>
      </c>
      <c r="B575" s="1" t="s">
        <v>4</v>
      </c>
      <c r="C575" s="1" t="str">
        <f>"李宛泽"</f>
        <v>李宛泽</v>
      </c>
      <c r="D575" s="1" t="str">
        <f>REPLACE([1]Sheet1!B575,7,4,"****")</f>
        <v>220322****07150021</v>
      </c>
    </row>
    <row r="576" spans="1:4" ht="14.25" customHeight="1">
      <c r="A576" s="1">
        <v>575</v>
      </c>
      <c r="B576" s="1" t="s">
        <v>5</v>
      </c>
      <c r="C576" s="1" t="str">
        <f>"张俊杰"</f>
        <v>张俊杰</v>
      </c>
      <c r="D576" s="1" t="str">
        <f>REPLACE([1]Sheet1!B576,7,4,"****")</f>
        <v>411526****05051019</v>
      </c>
    </row>
    <row r="577" spans="1:4" ht="14.25" customHeight="1">
      <c r="A577" s="1">
        <v>576</v>
      </c>
      <c r="B577" s="1" t="s">
        <v>7</v>
      </c>
      <c r="C577" s="1" t="str">
        <f>"王隆倩"</f>
        <v>王隆倩</v>
      </c>
      <c r="D577" s="1" t="str">
        <f>REPLACE([1]Sheet1!B577,7,4,"****")</f>
        <v>460200****03304709</v>
      </c>
    </row>
    <row r="578" spans="1:4" ht="14.25" customHeight="1">
      <c r="A578" s="1">
        <v>577</v>
      </c>
      <c r="B578" s="1" t="s">
        <v>5</v>
      </c>
      <c r="C578" s="1" t="str">
        <f>"王颖"</f>
        <v>王颖</v>
      </c>
      <c r="D578" s="1" t="str">
        <f>REPLACE([1]Sheet1!B578,7,4,"****")</f>
        <v>460025****08022120</v>
      </c>
    </row>
    <row r="579" spans="1:4" ht="14.25" customHeight="1">
      <c r="A579" s="1">
        <v>578</v>
      </c>
      <c r="B579" s="1" t="s">
        <v>5</v>
      </c>
      <c r="C579" s="1" t="str">
        <f>"邢维恒"</f>
        <v>邢维恒</v>
      </c>
      <c r="D579" s="1" t="str">
        <f>REPLACE([1]Sheet1!B579,7,4,"****")</f>
        <v>460022****05273913</v>
      </c>
    </row>
    <row r="580" spans="1:4" ht="14.25" customHeight="1">
      <c r="A580" s="1">
        <v>579</v>
      </c>
      <c r="B580" s="1" t="s">
        <v>4</v>
      </c>
      <c r="C580" s="1" t="str">
        <f>"赵敏"</f>
        <v>赵敏</v>
      </c>
      <c r="D580" s="1" t="str">
        <f>REPLACE([1]Sheet1!B580,7,4,"****")</f>
        <v>370783****02246529</v>
      </c>
    </row>
    <row r="581" spans="1:4" ht="14.25" customHeight="1">
      <c r="A581" s="1">
        <v>580</v>
      </c>
      <c r="B581" s="1" t="s">
        <v>5</v>
      </c>
      <c r="C581" s="1" t="str">
        <f>"王紫韵"</f>
        <v>王紫韵</v>
      </c>
      <c r="D581" s="1" t="str">
        <f>REPLACE([1]Sheet1!B581,7,4,"****")</f>
        <v>460027****06272024</v>
      </c>
    </row>
    <row r="582" spans="1:4" ht="14.25" customHeight="1">
      <c r="A582" s="1">
        <v>581</v>
      </c>
      <c r="B582" s="1" t="s">
        <v>4</v>
      </c>
      <c r="C582" s="1" t="str">
        <f>"裴媛媛"</f>
        <v>裴媛媛</v>
      </c>
      <c r="D582" s="1" t="str">
        <f>REPLACE([1]Sheet1!B582,7,4,"****")</f>
        <v>460006****11027842</v>
      </c>
    </row>
    <row r="583" spans="1:4" ht="14.25" customHeight="1">
      <c r="A583" s="1">
        <v>582</v>
      </c>
      <c r="B583" s="1" t="s">
        <v>4</v>
      </c>
      <c r="C583" s="1" t="str">
        <f>"吴玉霞"</f>
        <v>吴玉霞</v>
      </c>
      <c r="D583" s="1" t="str">
        <f>REPLACE([1]Sheet1!B583,7,4,"****")</f>
        <v>460004****06050022</v>
      </c>
    </row>
    <row r="584" spans="1:4" ht="14.25" customHeight="1">
      <c r="A584" s="1">
        <v>583</v>
      </c>
      <c r="B584" s="1" t="s">
        <v>4</v>
      </c>
      <c r="C584" s="1" t="str">
        <f>"张晓浪"</f>
        <v>张晓浪</v>
      </c>
      <c r="D584" s="1" t="str">
        <f>REPLACE([1]Sheet1!B584,7,4,"****")</f>
        <v>460022****08161227</v>
      </c>
    </row>
    <row r="585" spans="1:4" ht="14.25" customHeight="1">
      <c r="A585" s="1">
        <v>584</v>
      </c>
      <c r="B585" s="1" t="s">
        <v>4</v>
      </c>
      <c r="C585" s="1" t="str">
        <f>"蒲丽冰"</f>
        <v>蒲丽冰</v>
      </c>
      <c r="D585" s="1" t="str">
        <f>REPLACE([1]Sheet1!B585,7,4,"****")</f>
        <v>460200****12043365</v>
      </c>
    </row>
    <row r="586" spans="1:4" ht="14.25" customHeight="1">
      <c r="A586" s="1">
        <v>585</v>
      </c>
      <c r="B586" s="1" t="s">
        <v>4</v>
      </c>
      <c r="C586" s="1" t="str">
        <f>"梁丁尹"</f>
        <v>梁丁尹</v>
      </c>
      <c r="D586" s="1" t="str">
        <f>REPLACE([1]Sheet1!B586,7,4,"****")</f>
        <v>460004****08050105</v>
      </c>
    </row>
    <row r="587" spans="1:4" ht="14.25" customHeight="1">
      <c r="A587" s="1">
        <v>586</v>
      </c>
      <c r="B587" s="1" t="s">
        <v>7</v>
      </c>
      <c r="C587" s="1" t="str">
        <f>"彭瑶"</f>
        <v>彭瑶</v>
      </c>
      <c r="D587" s="1" t="str">
        <f>REPLACE([1]Sheet1!B587,7,4,"****")</f>
        <v>500234****11231300</v>
      </c>
    </row>
    <row r="588" spans="1:4" ht="14.25" customHeight="1">
      <c r="A588" s="1">
        <v>587</v>
      </c>
      <c r="B588" s="1" t="s">
        <v>4</v>
      </c>
      <c r="C588" s="1" t="str">
        <f>"王朝齐"</f>
        <v>王朝齐</v>
      </c>
      <c r="D588" s="1" t="str">
        <f>REPLACE([1]Sheet1!B588,7,4,"****")</f>
        <v>460028****08097217</v>
      </c>
    </row>
    <row r="589" spans="1:4" ht="14.25" customHeight="1">
      <c r="A589" s="1">
        <v>588</v>
      </c>
      <c r="B589" s="1" t="s">
        <v>4</v>
      </c>
      <c r="C589" s="1" t="str">
        <f>"李春美"</f>
        <v>李春美</v>
      </c>
      <c r="D589" s="1" t="str">
        <f>REPLACE([1]Sheet1!B589,7,4,"****")</f>
        <v>460003****11200020</v>
      </c>
    </row>
    <row r="590" spans="1:4" ht="14.25" customHeight="1">
      <c r="A590" s="1">
        <v>589</v>
      </c>
      <c r="B590" s="1" t="s">
        <v>4</v>
      </c>
      <c r="C590" s="1" t="str">
        <f>"林丽红"</f>
        <v>林丽红</v>
      </c>
      <c r="D590" s="1" t="str">
        <f>REPLACE([1]Sheet1!B590,7,4,"****")</f>
        <v>460003****11292224</v>
      </c>
    </row>
    <row r="591" spans="1:4" ht="14.25" customHeight="1">
      <c r="A591" s="1">
        <v>590</v>
      </c>
      <c r="B591" s="1" t="s">
        <v>8</v>
      </c>
      <c r="C591" s="1" t="str">
        <f>"许嫚虹"</f>
        <v>许嫚虹</v>
      </c>
      <c r="D591" s="1" t="str">
        <f>REPLACE([1]Sheet1!B591,7,4,"****")</f>
        <v>460006****03044027</v>
      </c>
    </row>
    <row r="592" spans="1:4" ht="14.25" customHeight="1">
      <c r="A592" s="1">
        <v>591</v>
      </c>
      <c r="B592" s="1" t="s">
        <v>5</v>
      </c>
      <c r="C592" s="1" t="str">
        <f>"黄文兰"</f>
        <v>黄文兰</v>
      </c>
      <c r="D592" s="1" t="str">
        <f>REPLACE([1]Sheet1!B592,7,4,"****")</f>
        <v>460006****04143729</v>
      </c>
    </row>
    <row r="593" spans="1:4" ht="14.25" customHeight="1">
      <c r="A593" s="1">
        <v>592</v>
      </c>
      <c r="B593" s="1" t="s">
        <v>5</v>
      </c>
      <c r="C593" s="1" t="str">
        <f>"吕伟器"</f>
        <v>吕伟器</v>
      </c>
      <c r="D593" s="1" t="str">
        <f>REPLACE([1]Sheet1!B593,7,4,"****")</f>
        <v>460003****11102037</v>
      </c>
    </row>
    <row r="594" spans="1:4" ht="14.25" customHeight="1">
      <c r="A594" s="1">
        <v>593</v>
      </c>
      <c r="B594" s="1" t="s">
        <v>4</v>
      </c>
      <c r="C594" s="1" t="str">
        <f>"苏鸿达"</f>
        <v>苏鸿达</v>
      </c>
      <c r="D594" s="1" t="str">
        <f>REPLACE([1]Sheet1!B594,7,4,"****")</f>
        <v>441781****01261419</v>
      </c>
    </row>
    <row r="595" spans="1:4" ht="14.25" customHeight="1">
      <c r="A595" s="1">
        <v>594</v>
      </c>
      <c r="B595" s="1" t="s">
        <v>4</v>
      </c>
      <c r="C595" s="1" t="str">
        <f>"符家伊"</f>
        <v>符家伊</v>
      </c>
      <c r="D595" s="1" t="str">
        <f>REPLACE([1]Sheet1!B595,7,4,"****")</f>
        <v>460007****12107246</v>
      </c>
    </row>
    <row r="596" spans="1:4" ht="14.25" customHeight="1">
      <c r="A596" s="1">
        <v>595</v>
      </c>
      <c r="B596" s="1" t="s">
        <v>5</v>
      </c>
      <c r="C596" s="1" t="str">
        <f>"蒙美珠"</f>
        <v>蒙美珠</v>
      </c>
      <c r="D596" s="1" t="str">
        <f>REPLACE([1]Sheet1!B596,7,4,"****")</f>
        <v>460025****03120623</v>
      </c>
    </row>
    <row r="597" spans="1:4" ht="14.25" customHeight="1">
      <c r="A597" s="1">
        <v>596</v>
      </c>
      <c r="B597" s="1" t="s">
        <v>4</v>
      </c>
      <c r="C597" s="1" t="str">
        <f>"秦樱月"</f>
        <v>秦樱月</v>
      </c>
      <c r="D597" s="1" t="str">
        <f>REPLACE([1]Sheet1!B597,7,4,"****")</f>
        <v>500240****11130025</v>
      </c>
    </row>
    <row r="598" spans="1:4" ht="14.25" customHeight="1">
      <c r="A598" s="1">
        <v>597</v>
      </c>
      <c r="B598" s="1" t="s">
        <v>4</v>
      </c>
      <c r="C598" s="1" t="str">
        <f>"冯莉"</f>
        <v>冯莉</v>
      </c>
      <c r="D598" s="1" t="str">
        <f>REPLACE([1]Sheet1!B598,7,4,"****")</f>
        <v>460022****10173028</v>
      </c>
    </row>
    <row r="599" spans="1:4" ht="14.25" customHeight="1">
      <c r="A599" s="1">
        <v>598</v>
      </c>
      <c r="B599" s="1" t="s">
        <v>4</v>
      </c>
      <c r="C599" s="1" t="str">
        <f>"李梓蜻"</f>
        <v>李梓蜻</v>
      </c>
      <c r="D599" s="1" t="str">
        <f>REPLACE([1]Sheet1!B599,7,4,"****")</f>
        <v>460103****03110081</v>
      </c>
    </row>
    <row r="600" spans="1:4" ht="14.25" customHeight="1">
      <c r="A600" s="1">
        <v>599</v>
      </c>
      <c r="B600" s="1" t="s">
        <v>4</v>
      </c>
      <c r="C600" s="1" t="str">
        <f>"吴林贤"</f>
        <v>吴林贤</v>
      </c>
      <c r="D600" s="1" t="str">
        <f>REPLACE([1]Sheet1!B600,7,4,"****")</f>
        <v>469003****0520791X</v>
      </c>
    </row>
    <row r="601" spans="1:4" ht="14.25" customHeight="1">
      <c r="A601" s="1">
        <v>600</v>
      </c>
      <c r="B601" s="1" t="s">
        <v>4</v>
      </c>
      <c r="C601" s="1" t="str">
        <f>"黄晶"</f>
        <v>黄晶</v>
      </c>
      <c r="D601" s="1" t="str">
        <f>REPLACE([1]Sheet1!B601,7,4,"****")</f>
        <v>612321****11171122</v>
      </c>
    </row>
    <row r="602" spans="1:4" ht="14.25" customHeight="1">
      <c r="A602" s="1">
        <v>601</v>
      </c>
      <c r="B602" s="1" t="s">
        <v>4</v>
      </c>
      <c r="C602" s="1" t="str">
        <f>"劳赛芳"</f>
        <v>劳赛芳</v>
      </c>
      <c r="D602" s="1" t="str">
        <f>REPLACE([1]Sheet1!B602,7,4,"****")</f>
        <v>469023****04016222</v>
      </c>
    </row>
    <row r="603" spans="1:4" ht="14.25" customHeight="1">
      <c r="A603" s="1">
        <v>602</v>
      </c>
      <c r="B603" s="1" t="s">
        <v>4</v>
      </c>
      <c r="C603" s="1" t="str">
        <f>"陈玉凤"</f>
        <v>陈玉凤</v>
      </c>
      <c r="D603" s="1" t="str">
        <f>REPLACE([1]Sheet1!B603,7,4,"****")</f>
        <v>460026****10230625</v>
      </c>
    </row>
    <row r="604" spans="1:4" ht="14.25" customHeight="1">
      <c r="A604" s="1">
        <v>603</v>
      </c>
      <c r="B604" s="1" t="s">
        <v>4</v>
      </c>
      <c r="C604" s="1" t="str">
        <f>"陈敏"</f>
        <v>陈敏</v>
      </c>
      <c r="D604" s="1" t="str">
        <f>REPLACE([1]Sheet1!B604,7,4,"****")</f>
        <v>460026****05060021</v>
      </c>
    </row>
    <row r="605" spans="1:4" ht="14.25" customHeight="1">
      <c r="A605" s="1">
        <v>604</v>
      </c>
      <c r="B605" s="1" t="s">
        <v>5</v>
      </c>
      <c r="C605" s="1" t="str">
        <f>"符艺"</f>
        <v>符艺</v>
      </c>
      <c r="D605" s="1" t="str">
        <f>REPLACE([1]Sheet1!B605,7,4,"****")</f>
        <v>460200****08075520</v>
      </c>
    </row>
    <row r="606" spans="1:4" ht="14.25" customHeight="1">
      <c r="A606" s="1">
        <v>605</v>
      </c>
      <c r="B606" s="1" t="s">
        <v>4</v>
      </c>
      <c r="C606" s="1" t="str">
        <f>"林秉"</f>
        <v>林秉</v>
      </c>
      <c r="D606" s="1" t="str">
        <f>REPLACE([1]Sheet1!B606,7,4,"****")</f>
        <v>421127****05051513</v>
      </c>
    </row>
    <row r="607" spans="1:4" ht="14.25" customHeight="1">
      <c r="A607" s="1">
        <v>606</v>
      </c>
      <c r="B607" s="1" t="s">
        <v>4</v>
      </c>
      <c r="C607" s="1" t="str">
        <f>"曾庆彪"</f>
        <v>曾庆彪</v>
      </c>
      <c r="D607" s="1" t="str">
        <f>REPLACE([1]Sheet1!B607,7,4,"****")</f>
        <v>460006****0508233X</v>
      </c>
    </row>
    <row r="608" spans="1:4" ht="14.25" customHeight="1">
      <c r="A608" s="1">
        <v>607</v>
      </c>
      <c r="B608" s="1" t="s">
        <v>4</v>
      </c>
      <c r="C608" s="1" t="str">
        <f>"王一朵"</f>
        <v>王一朵</v>
      </c>
      <c r="D608" s="1" t="str">
        <f>REPLACE([1]Sheet1!B608,7,4,"****")</f>
        <v>460036****03110426</v>
      </c>
    </row>
    <row r="609" spans="1:4" ht="14.25" customHeight="1">
      <c r="A609" s="1">
        <v>608</v>
      </c>
      <c r="B609" s="1" t="s">
        <v>4</v>
      </c>
      <c r="C609" s="1" t="str">
        <f>"符颖艳"</f>
        <v>符颖艳</v>
      </c>
      <c r="D609" s="1" t="str">
        <f>REPLACE([1]Sheet1!B609,7,4,"****")</f>
        <v>460031****04075221</v>
      </c>
    </row>
    <row r="610" spans="1:4" ht="14.25" customHeight="1">
      <c r="A610" s="1">
        <v>609</v>
      </c>
      <c r="B610" s="1" t="s">
        <v>5</v>
      </c>
      <c r="C610" s="1" t="str">
        <f>"傅江"</f>
        <v>傅江</v>
      </c>
      <c r="D610" s="1" t="str">
        <f>REPLACE([1]Sheet1!B610,7,4,"****")</f>
        <v>460006****10078119</v>
      </c>
    </row>
    <row r="611" spans="1:4" ht="14.25" customHeight="1">
      <c r="A611" s="1">
        <v>610</v>
      </c>
      <c r="B611" s="1" t="s">
        <v>4</v>
      </c>
      <c r="C611" s="1" t="str">
        <f>"陈卿"</f>
        <v>陈卿</v>
      </c>
      <c r="D611" s="1" t="str">
        <f>REPLACE([1]Sheet1!B611,7,4,"****")</f>
        <v>460003****04045222</v>
      </c>
    </row>
    <row r="612" spans="1:4" ht="14.25" customHeight="1">
      <c r="A612" s="1">
        <v>611</v>
      </c>
      <c r="B612" s="1" t="s">
        <v>5</v>
      </c>
      <c r="C612" s="1" t="str">
        <f>"薛巧珍"</f>
        <v>薛巧珍</v>
      </c>
      <c r="D612" s="1" t="str">
        <f>REPLACE([1]Sheet1!B612,7,4,"****")</f>
        <v>460002****12304626</v>
      </c>
    </row>
    <row r="613" spans="1:4" ht="14.25" customHeight="1">
      <c r="A613" s="1">
        <v>612</v>
      </c>
      <c r="B613" s="1" t="s">
        <v>4</v>
      </c>
      <c r="C613" s="1" t="str">
        <f>"胡蓉"</f>
        <v>胡蓉</v>
      </c>
      <c r="D613" s="1" t="str">
        <f>REPLACE([1]Sheet1!B613,7,4,"****")</f>
        <v>460103****08130040</v>
      </c>
    </row>
    <row r="614" spans="1:4" ht="14.25" customHeight="1">
      <c r="A614" s="1">
        <v>613</v>
      </c>
      <c r="B614" s="1" t="s">
        <v>4</v>
      </c>
      <c r="C614" s="1" t="str">
        <f>"叶晓雯"</f>
        <v>叶晓雯</v>
      </c>
      <c r="D614" s="1" t="str">
        <f>REPLACE([1]Sheet1!B614,7,4,"****")</f>
        <v>460004****08130229</v>
      </c>
    </row>
    <row r="615" spans="1:4" ht="14.25" customHeight="1">
      <c r="A615" s="1">
        <v>614</v>
      </c>
      <c r="B615" s="1" t="s">
        <v>4</v>
      </c>
      <c r="C615" s="1" t="str">
        <f>"欧海妹"</f>
        <v>欧海妹</v>
      </c>
      <c r="D615" s="1" t="str">
        <f>REPLACE([1]Sheet1!B615,7,4,"****")</f>
        <v>460007****06210028</v>
      </c>
    </row>
    <row r="616" spans="1:4" ht="14.25" customHeight="1">
      <c r="A616" s="1">
        <v>615</v>
      </c>
      <c r="B616" s="1" t="s">
        <v>5</v>
      </c>
      <c r="C616" s="1" t="str">
        <f>"李开业"</f>
        <v>李开业</v>
      </c>
      <c r="D616" s="1" t="str">
        <f>REPLACE([1]Sheet1!B616,7,4,"****")</f>
        <v>460006****06131653</v>
      </c>
    </row>
    <row r="617" spans="1:4" ht="14.25" customHeight="1">
      <c r="A617" s="1">
        <v>616</v>
      </c>
      <c r="B617" s="1" t="s">
        <v>4</v>
      </c>
      <c r="C617" s="1" t="str">
        <f>"许宇峰"</f>
        <v>许宇峰</v>
      </c>
      <c r="D617" s="1" t="str">
        <f>REPLACE([1]Sheet1!B617,7,4,"****")</f>
        <v>460004****0103521X</v>
      </c>
    </row>
    <row r="618" spans="1:4" ht="14.25" customHeight="1">
      <c r="A618" s="1">
        <v>617</v>
      </c>
      <c r="B618" s="1" t="s">
        <v>5</v>
      </c>
      <c r="C618" s="1" t="str">
        <f>"吴清华"</f>
        <v>吴清华</v>
      </c>
      <c r="D618" s="1" t="str">
        <f>REPLACE([1]Sheet1!B618,7,4,"****")</f>
        <v>460004****09102453</v>
      </c>
    </row>
    <row r="619" spans="1:4" ht="14.25" customHeight="1">
      <c r="A619" s="1">
        <v>618</v>
      </c>
      <c r="B619" s="1" t="s">
        <v>4</v>
      </c>
      <c r="C619" s="1" t="str">
        <f>"王恺琛"</f>
        <v>王恺琛</v>
      </c>
      <c r="D619" s="1" t="str">
        <f>REPLACE([1]Sheet1!B619,7,4,"****")</f>
        <v>460103****03051847</v>
      </c>
    </row>
    <row r="620" spans="1:4" ht="14.25" customHeight="1">
      <c r="A620" s="1">
        <v>619</v>
      </c>
      <c r="B620" s="1" t="s">
        <v>4</v>
      </c>
      <c r="C620" s="1" t="str">
        <f>"麦雅茹"</f>
        <v>麦雅茹</v>
      </c>
      <c r="D620" s="1" t="str">
        <f>REPLACE([1]Sheet1!B620,7,4,"****")</f>
        <v>460103****07021529</v>
      </c>
    </row>
    <row r="621" spans="1:4" ht="14.25" customHeight="1">
      <c r="A621" s="1">
        <v>620</v>
      </c>
      <c r="B621" s="1" t="s">
        <v>4</v>
      </c>
      <c r="C621" s="1" t="str">
        <f>"陈小妹"</f>
        <v>陈小妹</v>
      </c>
      <c r="D621" s="1" t="str">
        <f>REPLACE([1]Sheet1!B621,7,4,"****")</f>
        <v>460031****04164822</v>
      </c>
    </row>
    <row r="622" spans="1:4" ht="14.25" customHeight="1">
      <c r="A622" s="1">
        <v>621</v>
      </c>
      <c r="B622" s="1" t="s">
        <v>4</v>
      </c>
      <c r="C622" s="1" t="str">
        <f>"林名海"</f>
        <v>林名海</v>
      </c>
      <c r="D622" s="1" t="str">
        <f>REPLACE([1]Sheet1!B622,7,4,"****")</f>
        <v>460003****01116638</v>
      </c>
    </row>
    <row r="623" spans="1:4" ht="14.25" customHeight="1">
      <c r="A623" s="1">
        <v>622</v>
      </c>
      <c r="B623" s="1" t="s">
        <v>4</v>
      </c>
      <c r="C623" s="1" t="str">
        <f>"覃珍珍"</f>
        <v>覃珍珍</v>
      </c>
      <c r="D623" s="1" t="str">
        <f>REPLACE([1]Sheet1!B623,7,4,"****")</f>
        <v>452701****12222749</v>
      </c>
    </row>
    <row r="624" spans="1:4" ht="14.25" customHeight="1">
      <c r="A624" s="1">
        <v>623</v>
      </c>
      <c r="B624" s="1" t="s">
        <v>4</v>
      </c>
      <c r="C624" s="1" t="str">
        <f>"陈显鹍"</f>
        <v>陈显鹍</v>
      </c>
      <c r="D624" s="1" t="str">
        <f>REPLACE([1]Sheet1!B624,7,4,"****")</f>
        <v>460025****03073933</v>
      </c>
    </row>
    <row r="625" spans="1:4" ht="14.25" customHeight="1">
      <c r="A625" s="1">
        <v>624</v>
      </c>
      <c r="B625" s="1" t="s">
        <v>5</v>
      </c>
      <c r="C625" s="1" t="str">
        <f>"吴亚强"</f>
        <v>吴亚强</v>
      </c>
      <c r="D625" s="1" t="str">
        <f>REPLACE([1]Sheet1!B625,7,4,"****")</f>
        <v>460004****11020842</v>
      </c>
    </row>
    <row r="626" spans="1:4" ht="14.25" customHeight="1">
      <c r="A626" s="1">
        <v>625</v>
      </c>
      <c r="B626" s="1" t="s">
        <v>4</v>
      </c>
      <c r="C626" s="1" t="str">
        <f>"潘浪桃"</f>
        <v>潘浪桃</v>
      </c>
      <c r="D626" s="1" t="str">
        <f>REPLACE([1]Sheet1!B626,7,4,"****")</f>
        <v>452730****03205647</v>
      </c>
    </row>
    <row r="627" spans="1:4" ht="14.25" customHeight="1">
      <c r="A627" s="1">
        <v>626</v>
      </c>
      <c r="B627" s="1" t="s">
        <v>5</v>
      </c>
      <c r="C627" s="1" t="str">
        <f>"黄潘蝶"</f>
        <v>黄潘蝶</v>
      </c>
      <c r="D627" s="1" t="str">
        <f>REPLACE([1]Sheet1!B627,7,4,"****")</f>
        <v>460027****09014422</v>
      </c>
    </row>
    <row r="628" spans="1:4" ht="14.25" customHeight="1">
      <c r="A628" s="1">
        <v>627</v>
      </c>
      <c r="B628" s="1" t="s">
        <v>5</v>
      </c>
      <c r="C628" s="1" t="str">
        <f>"陈琪祺"</f>
        <v>陈琪祺</v>
      </c>
      <c r="D628" s="1" t="str">
        <f>REPLACE([1]Sheet1!B628,7,4,"****")</f>
        <v>460103****10061822</v>
      </c>
    </row>
    <row r="629" spans="1:4" ht="14.25" customHeight="1">
      <c r="A629" s="1">
        <v>628</v>
      </c>
      <c r="B629" s="1" t="s">
        <v>4</v>
      </c>
      <c r="C629" s="1" t="str">
        <f>"郭曦"</f>
        <v>郭曦</v>
      </c>
      <c r="D629" s="1" t="str">
        <f>REPLACE([1]Sheet1!B629,7,4,"****")</f>
        <v>230302****11065326</v>
      </c>
    </row>
    <row r="630" spans="1:4" ht="14.25" customHeight="1">
      <c r="A630" s="1">
        <v>629</v>
      </c>
      <c r="B630" s="1" t="s">
        <v>8</v>
      </c>
      <c r="C630" s="1" t="str">
        <f>"林芬"</f>
        <v>林芬</v>
      </c>
      <c r="D630" s="1" t="str">
        <f>REPLACE([1]Sheet1!B630,7,4,"****")</f>
        <v>460003****07120826</v>
      </c>
    </row>
    <row r="631" spans="1:4" ht="14.25" customHeight="1">
      <c r="A631" s="1">
        <v>630</v>
      </c>
      <c r="B631" s="1" t="s">
        <v>6</v>
      </c>
      <c r="C631" s="1" t="str">
        <f>"徐振伟"</f>
        <v>徐振伟</v>
      </c>
      <c r="D631" s="1" t="str">
        <f>REPLACE([1]Sheet1!B631,7,4,"****")</f>
        <v>230622****06146176</v>
      </c>
    </row>
    <row r="632" spans="1:4" ht="14.25" customHeight="1">
      <c r="A632" s="1">
        <v>631</v>
      </c>
      <c r="B632" s="1" t="s">
        <v>4</v>
      </c>
      <c r="C632" s="1" t="str">
        <f>"吴传曼"</f>
        <v>吴传曼</v>
      </c>
      <c r="D632" s="1" t="str">
        <f>REPLACE([1]Sheet1!B632,7,4,"****")</f>
        <v>460025****11290328</v>
      </c>
    </row>
    <row r="633" spans="1:4" ht="14.25" customHeight="1">
      <c r="A633" s="1">
        <v>632</v>
      </c>
      <c r="B633" s="1" t="s">
        <v>4</v>
      </c>
      <c r="C633" s="1" t="str">
        <f>"曾俊盛"</f>
        <v>曾俊盛</v>
      </c>
      <c r="D633" s="1" t="str">
        <f>REPLACE([1]Sheet1!B633,7,4,"****")</f>
        <v>460001****12270710</v>
      </c>
    </row>
    <row r="634" spans="1:4" ht="14.25" customHeight="1">
      <c r="A634" s="1">
        <v>633</v>
      </c>
      <c r="B634" s="1" t="s">
        <v>4</v>
      </c>
      <c r="C634" s="1" t="str">
        <f>"李梦怡"</f>
        <v>李梦怡</v>
      </c>
      <c r="D634" s="1" t="str">
        <f>REPLACE([1]Sheet1!B634,7,4,"****")</f>
        <v>460006****03294023</v>
      </c>
    </row>
    <row r="635" spans="1:4" ht="14.25" customHeight="1">
      <c r="A635" s="1">
        <v>634</v>
      </c>
      <c r="B635" s="1" t="s">
        <v>5</v>
      </c>
      <c r="C635" s="1" t="str">
        <f>"杨希"</f>
        <v>杨希</v>
      </c>
      <c r="D635" s="1" t="str">
        <f>REPLACE([1]Sheet1!B635,7,4,"****")</f>
        <v>460006****12262725</v>
      </c>
    </row>
    <row r="636" spans="1:4" ht="14.25" customHeight="1">
      <c r="A636" s="1">
        <v>635</v>
      </c>
      <c r="B636" s="1" t="s">
        <v>4</v>
      </c>
      <c r="C636" s="1" t="str">
        <f>"许丽容"</f>
        <v>许丽容</v>
      </c>
      <c r="D636" s="1" t="str">
        <f>REPLACE([1]Sheet1!B636,7,4,"****")</f>
        <v>460030****12010026</v>
      </c>
    </row>
    <row r="637" spans="1:4" ht="14.25" customHeight="1">
      <c r="A637" s="1">
        <v>636</v>
      </c>
      <c r="B637" s="1" t="s">
        <v>4</v>
      </c>
      <c r="C637" s="1" t="str">
        <f>"周明兴"</f>
        <v>周明兴</v>
      </c>
      <c r="D637" s="1" t="str">
        <f>REPLACE([1]Sheet1!B637,7,4,"****")</f>
        <v>220581****10120596</v>
      </c>
    </row>
    <row r="638" spans="1:4" ht="14.25" customHeight="1">
      <c r="A638" s="1">
        <v>637</v>
      </c>
      <c r="B638" s="1" t="s">
        <v>4</v>
      </c>
      <c r="C638" s="1" t="str">
        <f>"陈琼远"</f>
        <v>陈琼远</v>
      </c>
      <c r="D638" s="1" t="str">
        <f>REPLACE([1]Sheet1!B638,7,4,"****")</f>
        <v>460006****10031625</v>
      </c>
    </row>
    <row r="639" spans="1:4" ht="14.25" customHeight="1">
      <c r="A639" s="1">
        <v>638</v>
      </c>
      <c r="B639" s="1" t="s">
        <v>4</v>
      </c>
      <c r="C639" s="1" t="str">
        <f>"李琳"</f>
        <v>李琳</v>
      </c>
      <c r="D639" s="1" t="str">
        <f>REPLACE([1]Sheet1!B639,7,4,"****")</f>
        <v>460103****08141842</v>
      </c>
    </row>
    <row r="640" spans="1:4" ht="14.25" customHeight="1">
      <c r="A640" s="1">
        <v>639</v>
      </c>
      <c r="B640" s="1" t="s">
        <v>4</v>
      </c>
      <c r="C640" s="1" t="str">
        <f>"罗鸿婕"</f>
        <v>罗鸿婕</v>
      </c>
      <c r="D640" s="1" t="str">
        <f>REPLACE([1]Sheet1!B640,7,4,"****")</f>
        <v>460102****0415242X</v>
      </c>
    </row>
    <row r="641" spans="1:4" ht="14.25" customHeight="1">
      <c r="A641" s="1">
        <v>640</v>
      </c>
      <c r="B641" s="1" t="s">
        <v>4</v>
      </c>
      <c r="C641" s="1" t="str">
        <f>"符彩燕"</f>
        <v>符彩燕</v>
      </c>
      <c r="D641" s="1" t="str">
        <f>REPLACE([1]Sheet1!B641,7,4,"****")</f>
        <v>460022****04163026</v>
      </c>
    </row>
    <row r="642" spans="1:4" ht="14.25" customHeight="1">
      <c r="A642" s="1">
        <v>641</v>
      </c>
      <c r="B642" s="1" t="s">
        <v>4</v>
      </c>
      <c r="C642" s="1" t="str">
        <f>"许春美"</f>
        <v>许春美</v>
      </c>
      <c r="D642" s="1" t="str">
        <f>REPLACE([1]Sheet1!B642,7,4,"****")</f>
        <v>460005****02014845</v>
      </c>
    </row>
    <row r="643" spans="1:4" ht="14.25" customHeight="1">
      <c r="A643" s="1">
        <v>642</v>
      </c>
      <c r="B643" s="1" t="s">
        <v>4</v>
      </c>
      <c r="C643" s="1" t="str">
        <f>"殷礼明"</f>
        <v>殷礼明</v>
      </c>
      <c r="D643" s="1" t="str">
        <f>REPLACE([1]Sheet1!B643,7,4,"****")</f>
        <v>460006****04300417</v>
      </c>
    </row>
    <row r="644" spans="1:4" ht="14.25" customHeight="1">
      <c r="A644" s="1">
        <v>643</v>
      </c>
      <c r="B644" s="1" t="s">
        <v>4</v>
      </c>
      <c r="C644" s="1" t="str">
        <f>"钟文玲"</f>
        <v>钟文玲</v>
      </c>
      <c r="D644" s="1" t="str">
        <f>REPLACE([1]Sheet1!B644,7,4,"****")</f>
        <v>460031****02095265</v>
      </c>
    </row>
    <row r="645" spans="1:4" ht="14.25" customHeight="1">
      <c r="A645" s="1">
        <v>644</v>
      </c>
      <c r="B645" s="1" t="s">
        <v>5</v>
      </c>
      <c r="C645" s="1" t="str">
        <f>"钟焰菲"</f>
        <v>钟焰菲</v>
      </c>
      <c r="D645" s="1" t="str">
        <f>REPLACE([1]Sheet1!B645,7,4,"****")</f>
        <v>460030****07250028</v>
      </c>
    </row>
    <row r="646" spans="1:4" ht="14.25" customHeight="1">
      <c r="A646" s="1">
        <v>645</v>
      </c>
      <c r="B646" s="1" t="s">
        <v>5</v>
      </c>
      <c r="C646" s="1" t="str">
        <f>"王家飞"</f>
        <v>王家飞</v>
      </c>
      <c r="D646" s="1" t="str">
        <f>REPLACE([1]Sheet1!B646,7,4,"****")</f>
        <v>469007****07065364</v>
      </c>
    </row>
    <row r="647" spans="1:4" ht="14.25" customHeight="1">
      <c r="A647" s="1">
        <v>646</v>
      </c>
      <c r="B647" s="1" t="s">
        <v>4</v>
      </c>
      <c r="C647" s="1" t="str">
        <f>"李福成"</f>
        <v>李福成</v>
      </c>
      <c r="D647" s="1" t="str">
        <f>REPLACE([1]Sheet1!B647,7,4,"****")</f>
        <v>460003****12252657</v>
      </c>
    </row>
    <row r="648" spans="1:4" ht="14.25" customHeight="1">
      <c r="A648" s="1">
        <v>647</v>
      </c>
      <c r="B648" s="1" t="s">
        <v>4</v>
      </c>
      <c r="C648" s="1" t="str">
        <f>"何志君"</f>
        <v>何志君</v>
      </c>
      <c r="D648" s="1" t="str">
        <f>REPLACE([1]Sheet1!B648,7,4,"****")</f>
        <v>460003****0702203X</v>
      </c>
    </row>
    <row r="649" spans="1:4" ht="14.25" customHeight="1">
      <c r="A649" s="1">
        <v>648</v>
      </c>
      <c r="B649" s="1" t="s">
        <v>4</v>
      </c>
      <c r="C649" s="1" t="str">
        <f>"陈春南"</f>
        <v>陈春南</v>
      </c>
      <c r="D649" s="1" t="str">
        <f>REPLACE([1]Sheet1!B649,7,4,"****")</f>
        <v>460102****12272729</v>
      </c>
    </row>
    <row r="650" spans="1:4" ht="14.25" customHeight="1">
      <c r="A650" s="1">
        <v>649</v>
      </c>
      <c r="B650" s="1" t="s">
        <v>4</v>
      </c>
      <c r="C650" s="1" t="str">
        <f>"侯禹丞"</f>
        <v>侯禹丞</v>
      </c>
      <c r="D650" s="1" t="str">
        <f>REPLACE([1]Sheet1!B650,7,4,"****")</f>
        <v>650106****01190018</v>
      </c>
    </row>
    <row r="651" spans="1:4" ht="14.25" customHeight="1">
      <c r="A651" s="1">
        <v>650</v>
      </c>
      <c r="B651" s="1" t="s">
        <v>5</v>
      </c>
      <c r="C651" s="1" t="str">
        <f>"杨声振"</f>
        <v>杨声振</v>
      </c>
      <c r="D651" s="1" t="str">
        <f>REPLACE([1]Sheet1!B651,7,4,"****")</f>
        <v>460004****09106450</v>
      </c>
    </row>
    <row r="652" spans="1:4" ht="14.25" customHeight="1">
      <c r="A652" s="1">
        <v>651</v>
      </c>
      <c r="B652" s="1" t="s">
        <v>5</v>
      </c>
      <c r="C652" s="1" t="str">
        <f>"胡芬红"</f>
        <v>胡芬红</v>
      </c>
      <c r="D652" s="1" t="str">
        <f>REPLACE([1]Sheet1!B652,7,4,"****")</f>
        <v>469005****03012529</v>
      </c>
    </row>
    <row r="653" spans="1:4" ht="14.25" customHeight="1">
      <c r="A653" s="1">
        <v>652</v>
      </c>
      <c r="B653" s="1" t="s">
        <v>4</v>
      </c>
      <c r="C653" s="1" t="str">
        <f>"符运秋"</f>
        <v>符运秋</v>
      </c>
      <c r="D653" s="1" t="str">
        <f>REPLACE([1]Sheet1!B653,7,4,"****")</f>
        <v>460007****08180446</v>
      </c>
    </row>
    <row r="654" spans="1:4" ht="14.25" customHeight="1">
      <c r="A654" s="1">
        <v>653</v>
      </c>
      <c r="B654" s="1" t="s">
        <v>4</v>
      </c>
      <c r="C654" s="1" t="str">
        <f>"符资涓"</f>
        <v>符资涓</v>
      </c>
      <c r="D654" s="1" t="str">
        <f>REPLACE([1]Sheet1!B654,7,4,"****")</f>
        <v>440882****01150688</v>
      </c>
    </row>
    <row r="655" spans="1:4" ht="14.25" customHeight="1">
      <c r="A655" s="1">
        <v>654</v>
      </c>
      <c r="B655" s="1" t="s">
        <v>4</v>
      </c>
      <c r="C655" s="1" t="str">
        <f>"李妮娜"</f>
        <v>李妮娜</v>
      </c>
      <c r="D655" s="1" t="str">
        <f>REPLACE([1]Sheet1!B655,7,4,"****")</f>
        <v>642224****05011820</v>
      </c>
    </row>
    <row r="656" spans="1:4" ht="14.25" customHeight="1">
      <c r="A656" s="1">
        <v>655</v>
      </c>
      <c r="B656" s="1" t="s">
        <v>5</v>
      </c>
      <c r="C656" s="1" t="str">
        <f>"吴仪"</f>
        <v>吴仪</v>
      </c>
      <c r="D656" s="1" t="str">
        <f>REPLACE([1]Sheet1!B656,7,4,"****")</f>
        <v>460006****08260422</v>
      </c>
    </row>
    <row r="657" spans="1:4" ht="14.25" customHeight="1">
      <c r="A657" s="1">
        <v>656</v>
      </c>
      <c r="B657" s="1" t="s">
        <v>4</v>
      </c>
      <c r="C657" s="1" t="str">
        <f>"杨艳"</f>
        <v>杨艳</v>
      </c>
      <c r="D657" s="1" t="str">
        <f>REPLACE([1]Sheet1!B657,7,4,"****")</f>
        <v>460022****08262347</v>
      </c>
    </row>
    <row r="658" spans="1:4" ht="14.25" customHeight="1">
      <c r="A658" s="1">
        <v>657</v>
      </c>
      <c r="B658" s="1" t="s">
        <v>4</v>
      </c>
      <c r="C658" s="1" t="str">
        <f>"符金娜"</f>
        <v>符金娜</v>
      </c>
      <c r="D658" s="1" t="str">
        <f>REPLACE([1]Sheet1!B658,7,4,"****")</f>
        <v>460007****07065780</v>
      </c>
    </row>
    <row r="659" spans="1:4" ht="14.25" customHeight="1">
      <c r="A659" s="1">
        <v>658</v>
      </c>
      <c r="B659" s="1" t="s">
        <v>4</v>
      </c>
      <c r="C659" s="1" t="str">
        <f>"冷奇"</f>
        <v>冷奇</v>
      </c>
      <c r="D659" s="1" t="str">
        <f>REPLACE([1]Sheet1!B659,7,4,"****")</f>
        <v>152201****01281524</v>
      </c>
    </row>
    <row r="660" spans="1:4" ht="14.25" customHeight="1">
      <c r="A660" s="1">
        <v>659</v>
      </c>
      <c r="B660" s="1" t="s">
        <v>5</v>
      </c>
      <c r="C660" s="1" t="str">
        <f>"张巧灵"</f>
        <v>张巧灵</v>
      </c>
      <c r="D660" s="1" t="str">
        <f>REPLACE([1]Sheet1!B660,7,4,"****")</f>
        <v>460002****08134621</v>
      </c>
    </row>
    <row r="661" spans="1:4" ht="14.25" customHeight="1">
      <c r="A661" s="1">
        <v>660</v>
      </c>
      <c r="B661" s="1" t="s">
        <v>5</v>
      </c>
      <c r="C661" s="1" t="str">
        <f>"张文媛"</f>
        <v>张文媛</v>
      </c>
      <c r="D661" s="1" t="str">
        <f>REPLACE([1]Sheet1!B661,7,4,"****")</f>
        <v>460102****08070948</v>
      </c>
    </row>
    <row r="662" spans="1:4" ht="14.25" customHeight="1">
      <c r="A662" s="1">
        <v>661</v>
      </c>
      <c r="B662" s="1" t="s">
        <v>4</v>
      </c>
      <c r="C662" s="1" t="str">
        <f>"陈曼茹"</f>
        <v>陈曼茹</v>
      </c>
      <c r="D662" s="1" t="str">
        <f>REPLACE([1]Sheet1!B662,7,4,"****")</f>
        <v>460005****05250522</v>
      </c>
    </row>
    <row r="663" spans="1:4" ht="14.25" customHeight="1">
      <c r="A663" s="1">
        <v>662</v>
      </c>
      <c r="B663" s="1" t="s">
        <v>4</v>
      </c>
      <c r="C663" s="1" t="str">
        <f>"蒋青青"</f>
        <v>蒋青青</v>
      </c>
      <c r="D663" s="1" t="str">
        <f>REPLACE([1]Sheet1!B663,7,4,"****")</f>
        <v>460004****12273446</v>
      </c>
    </row>
    <row r="664" spans="1:4" ht="14.25" customHeight="1">
      <c r="A664" s="1">
        <v>663</v>
      </c>
      <c r="B664" s="1" t="s">
        <v>4</v>
      </c>
      <c r="C664" s="1" t="str">
        <f>"覃秋月"</f>
        <v>覃秋月</v>
      </c>
      <c r="D664" s="1" t="str">
        <f>REPLACE([1]Sheet1!B664,7,4,"****")</f>
        <v>469002****07317523</v>
      </c>
    </row>
    <row r="665" spans="1:4" ht="14.25" customHeight="1">
      <c r="A665" s="1">
        <v>664</v>
      </c>
      <c r="B665" s="1" t="s">
        <v>4</v>
      </c>
      <c r="C665" s="1" t="str">
        <f>"张敏"</f>
        <v>张敏</v>
      </c>
      <c r="D665" s="1" t="str">
        <f>REPLACE([1]Sheet1!B665,7,4,"****")</f>
        <v>431223****07161024</v>
      </c>
    </row>
    <row r="666" spans="1:4" ht="14.25" customHeight="1">
      <c r="A666" s="1">
        <v>665</v>
      </c>
      <c r="B666" s="1" t="s">
        <v>4</v>
      </c>
      <c r="C666" s="1" t="str">
        <f>"张小盼"</f>
        <v>张小盼</v>
      </c>
      <c r="D666" s="1" t="str">
        <f>REPLACE([1]Sheet1!B666,7,4,"****")</f>
        <v>460005****05041223</v>
      </c>
    </row>
    <row r="667" spans="1:4" ht="14.25" customHeight="1">
      <c r="A667" s="1">
        <v>666</v>
      </c>
      <c r="B667" s="1" t="s">
        <v>4</v>
      </c>
      <c r="C667" s="1" t="str">
        <f>"王欣"</f>
        <v>王欣</v>
      </c>
      <c r="D667" s="1" t="str">
        <f>REPLACE([1]Sheet1!B667,7,4,"****")</f>
        <v>460103****11040081</v>
      </c>
    </row>
    <row r="668" spans="1:4" ht="14.25" customHeight="1">
      <c r="A668" s="1">
        <v>667</v>
      </c>
      <c r="B668" s="1" t="s">
        <v>4</v>
      </c>
      <c r="C668" s="1" t="str">
        <f>"蔡丹燕"</f>
        <v>蔡丹燕</v>
      </c>
      <c r="D668" s="1" t="str">
        <f>REPLACE([1]Sheet1!B668,7,4,"****")</f>
        <v>445121****10253922</v>
      </c>
    </row>
    <row r="669" spans="1:4" ht="14.25" customHeight="1">
      <c r="A669" s="1">
        <v>668</v>
      </c>
      <c r="B669" s="1" t="s">
        <v>4</v>
      </c>
      <c r="C669" s="1" t="str">
        <f>"郭永琼"</f>
        <v>郭永琼</v>
      </c>
      <c r="D669" s="1" t="str">
        <f>REPLACE([1]Sheet1!B669,7,4,"****")</f>
        <v>469003****12296716</v>
      </c>
    </row>
    <row r="670" spans="1:4" ht="14.25" customHeight="1">
      <c r="A670" s="1">
        <v>669</v>
      </c>
      <c r="B670" s="1" t="s">
        <v>4</v>
      </c>
      <c r="C670" s="1" t="str">
        <f>"吴王思强"</f>
        <v>吴王思强</v>
      </c>
      <c r="D670" s="1" t="str">
        <f>REPLACE([1]Sheet1!B670,7,4,"****")</f>
        <v>460022****05107023</v>
      </c>
    </row>
    <row r="671" spans="1:4" ht="14.25" customHeight="1">
      <c r="A671" s="1">
        <v>670</v>
      </c>
      <c r="B671" s="1" t="s">
        <v>4</v>
      </c>
      <c r="C671" s="1" t="str">
        <f>"李雅婷"</f>
        <v>李雅婷</v>
      </c>
      <c r="D671" s="1" t="str">
        <f>REPLACE([1]Sheet1!B671,7,4,"****")</f>
        <v>460200****04072082</v>
      </c>
    </row>
    <row r="672" spans="1:4" ht="14.25" customHeight="1">
      <c r="A672" s="1">
        <v>671</v>
      </c>
      <c r="B672" s="1" t="s">
        <v>4</v>
      </c>
      <c r="C672" s="1" t="str">
        <f>"王宏妍"</f>
        <v>王宏妍</v>
      </c>
      <c r="D672" s="1" t="str">
        <f>REPLACE([1]Sheet1!B672,7,4,"****")</f>
        <v>460030****02150925</v>
      </c>
    </row>
    <row r="673" spans="1:4" ht="14.25" customHeight="1">
      <c r="A673" s="1">
        <v>672</v>
      </c>
      <c r="B673" s="1" t="s">
        <v>4</v>
      </c>
      <c r="C673" s="1" t="str">
        <f>"孙进"</f>
        <v>孙进</v>
      </c>
      <c r="D673" s="1" t="str">
        <f>REPLACE([1]Sheet1!B673,7,4,"****")</f>
        <v>420114****01285223</v>
      </c>
    </row>
    <row r="674" spans="1:4" ht="14.25" customHeight="1">
      <c r="A674" s="1">
        <v>673</v>
      </c>
      <c r="B674" s="1" t="s">
        <v>4</v>
      </c>
      <c r="C674" s="1" t="str">
        <f>"曾馨漫"</f>
        <v>曾馨漫</v>
      </c>
      <c r="D674" s="1" t="str">
        <f>REPLACE([1]Sheet1!B674,7,4,"****")</f>
        <v>460034****08170426</v>
      </c>
    </row>
    <row r="675" spans="1:4" ht="14.25" customHeight="1">
      <c r="A675" s="1">
        <v>674</v>
      </c>
      <c r="B675" s="1" t="s">
        <v>4</v>
      </c>
      <c r="C675" s="1" t="str">
        <f>"彭铄钧"</f>
        <v>彭铄钧</v>
      </c>
      <c r="D675" s="1" t="str">
        <f>REPLACE([1]Sheet1!B675,7,4,"****")</f>
        <v>433130****05280042</v>
      </c>
    </row>
    <row r="676" spans="1:4" ht="14.25" customHeight="1">
      <c r="A676" s="1">
        <v>675</v>
      </c>
      <c r="B676" s="1" t="s">
        <v>5</v>
      </c>
      <c r="C676" s="1" t="str">
        <f>"林冲"</f>
        <v>林冲</v>
      </c>
      <c r="D676" s="1" t="str">
        <f>REPLACE([1]Sheet1!B676,7,4,"****")</f>
        <v>460025****12170614</v>
      </c>
    </row>
    <row r="677" spans="1:4" ht="14.25" customHeight="1">
      <c r="A677" s="1">
        <v>676</v>
      </c>
      <c r="B677" s="1" t="s">
        <v>4</v>
      </c>
      <c r="C677" s="1" t="str">
        <f>"任凯迪"</f>
        <v>任凯迪</v>
      </c>
      <c r="D677" s="1" t="str">
        <f>REPLACE([1]Sheet1!B677,7,4,"****")</f>
        <v>142433****02100057</v>
      </c>
    </row>
    <row r="678" spans="1:4" ht="14.25" customHeight="1">
      <c r="A678" s="1">
        <v>677</v>
      </c>
      <c r="B678" s="1" t="s">
        <v>4</v>
      </c>
      <c r="C678" s="1" t="str">
        <f>"陈寒婷"</f>
        <v>陈寒婷</v>
      </c>
      <c r="D678" s="1" t="str">
        <f>REPLACE([1]Sheet1!B678,7,4,"****")</f>
        <v>460004****06101469</v>
      </c>
    </row>
    <row r="679" spans="1:4" ht="14.25" customHeight="1">
      <c r="A679" s="1">
        <v>678</v>
      </c>
      <c r="B679" s="1" t="s">
        <v>4</v>
      </c>
      <c r="C679" s="1" t="str">
        <f>"王琰博"</f>
        <v>王琰博</v>
      </c>
      <c r="D679" s="1" t="str">
        <f>REPLACE([1]Sheet1!B679,7,4,"****")</f>
        <v>622301****06270019</v>
      </c>
    </row>
    <row r="680" spans="1:4" ht="14.25" customHeight="1">
      <c r="A680" s="1">
        <v>679</v>
      </c>
      <c r="B680" s="1" t="s">
        <v>4</v>
      </c>
      <c r="C680" s="1" t="str">
        <f>"宁显慧"</f>
        <v>宁显慧</v>
      </c>
      <c r="D680" s="1" t="str">
        <f>REPLACE([1]Sheet1!B680,7,4,"****")</f>
        <v>460027****0715062X</v>
      </c>
    </row>
    <row r="681" spans="1:4" ht="14.25" customHeight="1">
      <c r="A681" s="1">
        <v>680</v>
      </c>
      <c r="B681" s="1" t="s">
        <v>4</v>
      </c>
      <c r="C681" s="1" t="str">
        <f>"赵俊芳"</f>
        <v>赵俊芳</v>
      </c>
      <c r="D681" s="1" t="str">
        <f>REPLACE([1]Sheet1!B681,7,4,"****")</f>
        <v>421181****04222315</v>
      </c>
    </row>
    <row r="682" spans="1:4" ht="14.25" customHeight="1">
      <c r="A682" s="1">
        <v>681</v>
      </c>
      <c r="B682" s="1" t="s">
        <v>4</v>
      </c>
      <c r="C682" s="1" t="str">
        <f>"徐荣瑞"</f>
        <v>徐荣瑞</v>
      </c>
      <c r="D682" s="1" t="str">
        <f>REPLACE([1]Sheet1!B682,7,4,"****")</f>
        <v>522201****02189824</v>
      </c>
    </row>
    <row r="683" spans="1:4" ht="14.25" customHeight="1">
      <c r="A683" s="1">
        <v>682</v>
      </c>
      <c r="B683" s="1" t="s">
        <v>5</v>
      </c>
      <c r="C683" s="1" t="str">
        <f>"张曼"</f>
        <v>张曼</v>
      </c>
      <c r="D683" s="1" t="str">
        <f>REPLACE([1]Sheet1!B683,7,4,"****")</f>
        <v>460025****03121223</v>
      </c>
    </row>
    <row r="684" spans="1:4" ht="14.25" customHeight="1">
      <c r="A684" s="1">
        <v>683</v>
      </c>
      <c r="B684" s="1" t="s">
        <v>4</v>
      </c>
      <c r="C684" s="1" t="str">
        <f>"劳宝凯"</f>
        <v>劳宝凯</v>
      </c>
      <c r="D684" s="1" t="str">
        <f>REPLACE([1]Sheet1!B684,7,4,"****")</f>
        <v>460027****07028214</v>
      </c>
    </row>
    <row r="685" spans="1:4" ht="14.25" customHeight="1">
      <c r="A685" s="1">
        <v>684</v>
      </c>
      <c r="B685" s="1" t="s">
        <v>4</v>
      </c>
      <c r="C685" s="1" t="str">
        <f>"王婷"</f>
        <v>王婷</v>
      </c>
      <c r="D685" s="1" t="str">
        <f>REPLACE([1]Sheet1!B685,7,4,"****")</f>
        <v>460028****01270427</v>
      </c>
    </row>
    <row r="686" spans="1:4" ht="14.25" customHeight="1">
      <c r="A686" s="1">
        <v>685</v>
      </c>
      <c r="B686" s="1" t="s">
        <v>4</v>
      </c>
      <c r="C686" s="1" t="str">
        <f>"王文娜"</f>
        <v>王文娜</v>
      </c>
      <c r="D686" s="1" t="str">
        <f>REPLACE([1]Sheet1!B686,7,4,"****")</f>
        <v>460004****06275626</v>
      </c>
    </row>
    <row r="687" spans="1:4" ht="14.25" customHeight="1">
      <c r="A687" s="1">
        <v>686</v>
      </c>
      <c r="B687" s="1" t="s">
        <v>5</v>
      </c>
      <c r="C687" s="1" t="str">
        <f>"郑华"</f>
        <v>郑华</v>
      </c>
      <c r="D687" s="1" t="str">
        <f>REPLACE([1]Sheet1!B687,7,4,"****")</f>
        <v>460103****04281821</v>
      </c>
    </row>
    <row r="688" spans="1:4" ht="14.25" customHeight="1">
      <c r="A688" s="1">
        <v>687</v>
      </c>
      <c r="B688" s="1" t="s">
        <v>4</v>
      </c>
      <c r="C688" s="1" t="str">
        <f>"符万花"</f>
        <v>符万花</v>
      </c>
      <c r="D688" s="1" t="str">
        <f>REPLACE([1]Sheet1!B688,7,4,"****")</f>
        <v>460026****12220922</v>
      </c>
    </row>
    <row r="689" spans="1:4" ht="14.25" customHeight="1">
      <c r="A689" s="1">
        <v>688</v>
      </c>
      <c r="B689" s="1" t="s">
        <v>4</v>
      </c>
      <c r="C689" s="1" t="str">
        <f>"符倩倩"</f>
        <v>符倩倩</v>
      </c>
      <c r="D689" s="1" t="str">
        <f>REPLACE([1]Sheet1!B689,7,4,"****")</f>
        <v>460004****08210220</v>
      </c>
    </row>
    <row r="690" spans="1:4" ht="14.25" customHeight="1">
      <c r="A690" s="1">
        <v>689</v>
      </c>
      <c r="B690" s="1" t="s">
        <v>4</v>
      </c>
      <c r="C690" s="1" t="str">
        <f>"何风莉"</f>
        <v>何风莉</v>
      </c>
      <c r="D690" s="1" t="str">
        <f>REPLACE([1]Sheet1!B690,7,4,"****")</f>
        <v>460003****12103840</v>
      </c>
    </row>
    <row r="691" spans="1:4" ht="14.25" customHeight="1">
      <c r="A691" s="1">
        <v>690</v>
      </c>
      <c r="B691" s="1" t="s">
        <v>7</v>
      </c>
      <c r="C691" s="1" t="str">
        <f>"陆琳"</f>
        <v>陆琳</v>
      </c>
      <c r="D691" s="1" t="str">
        <f>REPLACE([1]Sheet1!B691,7,4,"****")</f>
        <v>360722****01052144</v>
      </c>
    </row>
    <row r="692" spans="1:4" ht="14.25" customHeight="1">
      <c r="A692" s="1">
        <v>691</v>
      </c>
      <c r="B692" s="1" t="s">
        <v>4</v>
      </c>
      <c r="C692" s="1" t="str">
        <f>"韩梦帅"</f>
        <v>韩梦帅</v>
      </c>
      <c r="D692" s="1" t="str">
        <f>REPLACE([1]Sheet1!B692,7,4,"****")</f>
        <v>460004****10300861</v>
      </c>
    </row>
    <row r="693" spans="1:4" ht="14.25" customHeight="1">
      <c r="A693" s="1">
        <v>692</v>
      </c>
      <c r="B693" s="1" t="s">
        <v>4</v>
      </c>
      <c r="C693" s="1" t="str">
        <f>"王乐方"</f>
        <v>王乐方</v>
      </c>
      <c r="D693" s="1" t="str">
        <f>REPLACE([1]Sheet1!B693,7,4,"****")</f>
        <v>460103****0623301X</v>
      </c>
    </row>
    <row r="694" spans="1:4" ht="14.25" customHeight="1">
      <c r="A694" s="1">
        <v>693</v>
      </c>
      <c r="B694" s="1" t="s">
        <v>4</v>
      </c>
      <c r="C694" s="1" t="str">
        <f>"李靖"</f>
        <v>李靖</v>
      </c>
      <c r="D694" s="1" t="str">
        <f>REPLACE([1]Sheet1!B694,7,4,"****")</f>
        <v>460027****12290040</v>
      </c>
    </row>
    <row r="695" spans="1:4" ht="14.25" customHeight="1">
      <c r="A695" s="1">
        <v>694</v>
      </c>
      <c r="B695" s="1" t="s">
        <v>4</v>
      </c>
      <c r="C695" s="1" t="str">
        <f>"符绵泮"</f>
        <v>符绵泮</v>
      </c>
      <c r="D695" s="1" t="str">
        <f>REPLACE([1]Sheet1!B695,7,4,"****")</f>
        <v>460003****0122563X</v>
      </c>
    </row>
    <row r="696" spans="1:4" ht="14.25" customHeight="1">
      <c r="A696" s="1">
        <v>695</v>
      </c>
      <c r="B696" s="1" t="s">
        <v>4</v>
      </c>
      <c r="C696" s="1" t="str">
        <f>"张峥"</f>
        <v>张峥</v>
      </c>
      <c r="D696" s="1" t="str">
        <f>REPLACE([1]Sheet1!B696,7,4,"****")</f>
        <v>460103****08250620</v>
      </c>
    </row>
    <row r="697" spans="1:4" ht="14.25" customHeight="1">
      <c r="A697" s="1">
        <v>696</v>
      </c>
      <c r="B697" s="1" t="s">
        <v>4</v>
      </c>
      <c r="C697" s="1" t="str">
        <f>"莫静阳"</f>
        <v>莫静阳</v>
      </c>
      <c r="D697" s="1" t="str">
        <f>REPLACE([1]Sheet1!B697,7,4,"****")</f>
        <v>460107****09072623</v>
      </c>
    </row>
    <row r="698" spans="1:4" ht="14.25" customHeight="1">
      <c r="A698" s="1">
        <v>697</v>
      </c>
      <c r="B698" s="1" t="s">
        <v>4</v>
      </c>
      <c r="C698" s="1" t="str">
        <f>"陈怡"</f>
        <v>陈怡</v>
      </c>
      <c r="D698" s="1" t="str">
        <f>REPLACE([1]Sheet1!B698,7,4,"****")</f>
        <v>460031****05190827</v>
      </c>
    </row>
    <row r="699" spans="1:4" ht="14.25" customHeight="1">
      <c r="A699" s="1">
        <v>698</v>
      </c>
      <c r="B699" s="1" t="s">
        <v>4</v>
      </c>
      <c r="C699" s="1" t="str">
        <f>"张博"</f>
        <v>张博</v>
      </c>
      <c r="D699" s="1" t="str">
        <f>REPLACE([1]Sheet1!B699,7,4,"****")</f>
        <v>620104****09020037</v>
      </c>
    </row>
    <row r="700" spans="1:4" ht="14.25" customHeight="1">
      <c r="A700" s="1">
        <v>699</v>
      </c>
      <c r="B700" s="1" t="s">
        <v>5</v>
      </c>
      <c r="C700" s="1" t="str">
        <f>"方佶衣"</f>
        <v>方佶衣</v>
      </c>
      <c r="D700" s="1" t="str">
        <f>REPLACE([1]Sheet1!B700,7,4,"****")</f>
        <v>460028****12046863</v>
      </c>
    </row>
    <row r="701" spans="1:4" ht="14.25" customHeight="1">
      <c r="A701" s="1">
        <v>700</v>
      </c>
      <c r="B701" s="1" t="s">
        <v>4</v>
      </c>
      <c r="C701" s="1" t="str">
        <f>"符欣欣"</f>
        <v>符欣欣</v>
      </c>
      <c r="D701" s="1" t="str">
        <f>REPLACE([1]Sheet1!B701,7,4,"****")</f>
        <v>460103****01310025</v>
      </c>
    </row>
    <row r="702" spans="1:4" ht="14.25" customHeight="1">
      <c r="A702" s="1">
        <v>701</v>
      </c>
      <c r="B702" s="1" t="s">
        <v>4</v>
      </c>
      <c r="C702" s="1" t="str">
        <f>"陈文媛"</f>
        <v>陈文媛</v>
      </c>
      <c r="D702" s="1" t="str">
        <f>REPLACE([1]Sheet1!B702,7,4,"****")</f>
        <v>460103****08230348</v>
      </c>
    </row>
    <row r="703" spans="1:4" ht="14.25" customHeight="1">
      <c r="A703" s="1">
        <v>702</v>
      </c>
      <c r="B703" s="1" t="s">
        <v>5</v>
      </c>
      <c r="C703" s="1" t="str">
        <f>"蔡泽翔"</f>
        <v>蔡泽翔</v>
      </c>
      <c r="D703" s="1" t="str">
        <f>REPLACE([1]Sheet1!B703,7,4,"****")</f>
        <v>460004****10090216</v>
      </c>
    </row>
    <row r="704" spans="1:4" ht="14.25" customHeight="1">
      <c r="A704" s="1">
        <v>703</v>
      </c>
      <c r="B704" s="1" t="s">
        <v>4</v>
      </c>
      <c r="C704" s="1" t="str">
        <f>"符琳婧"</f>
        <v>符琳婧</v>
      </c>
      <c r="D704" s="1" t="str">
        <f>REPLACE([1]Sheet1!B704,7,4,"****")</f>
        <v>460103****02093024</v>
      </c>
    </row>
    <row r="705" spans="1:4" ht="14.25" customHeight="1">
      <c r="A705" s="1">
        <v>704</v>
      </c>
      <c r="B705" s="1" t="s">
        <v>4</v>
      </c>
      <c r="C705" s="1" t="str">
        <f>"尹超"</f>
        <v>尹超</v>
      </c>
      <c r="D705" s="1" t="str">
        <f>REPLACE([1]Sheet1!B705,7,4,"****")</f>
        <v>220102****12112220</v>
      </c>
    </row>
    <row r="706" spans="1:4" ht="14.25" customHeight="1">
      <c r="A706" s="1">
        <v>705</v>
      </c>
      <c r="B706" s="1" t="s">
        <v>5</v>
      </c>
      <c r="C706" s="1" t="str">
        <f>"洪学能"</f>
        <v>洪学能</v>
      </c>
      <c r="D706" s="1" t="str">
        <f>REPLACE([1]Sheet1!B706,7,4,"****")</f>
        <v>460104****09141515</v>
      </c>
    </row>
    <row r="707" spans="1:4" ht="14.25" customHeight="1">
      <c r="A707" s="1">
        <v>706</v>
      </c>
      <c r="B707" s="1" t="s">
        <v>4</v>
      </c>
      <c r="C707" s="1" t="str">
        <f>"符梦茹"</f>
        <v>符梦茹</v>
      </c>
      <c r="D707" s="1" t="str">
        <f>REPLACE([1]Sheet1!B707,7,4,"****")</f>
        <v>460007****04146824</v>
      </c>
    </row>
    <row r="708" spans="1:4" ht="14.25" customHeight="1">
      <c r="A708" s="1">
        <v>707</v>
      </c>
      <c r="B708" s="1" t="s">
        <v>5</v>
      </c>
      <c r="C708" s="1" t="str">
        <f>"邱文青"</f>
        <v>邱文青</v>
      </c>
      <c r="D708" s="1" t="str">
        <f>REPLACE([1]Sheet1!B708,7,4,"****")</f>
        <v>460103****10010341</v>
      </c>
    </row>
    <row r="709" spans="1:4" ht="14.25" customHeight="1">
      <c r="A709" s="1">
        <v>708</v>
      </c>
      <c r="B709" s="1" t="s">
        <v>4</v>
      </c>
      <c r="C709" s="1" t="str">
        <f>"王梦"</f>
        <v>王梦</v>
      </c>
      <c r="D709" s="1" t="str">
        <f>REPLACE([1]Sheet1!B709,7,4,"****")</f>
        <v>460102****09011245</v>
      </c>
    </row>
    <row r="710" spans="1:4" ht="14.25" customHeight="1">
      <c r="A710" s="1">
        <v>709</v>
      </c>
      <c r="B710" s="1" t="s">
        <v>4</v>
      </c>
      <c r="C710" s="1" t="str">
        <f>"黎莫烂"</f>
        <v>黎莫烂</v>
      </c>
      <c r="D710" s="1" t="str">
        <f>REPLACE([1]Sheet1!B710,7,4,"****")</f>
        <v>460026****05172763</v>
      </c>
    </row>
    <row r="711" spans="1:4" ht="14.25" customHeight="1">
      <c r="A711" s="1">
        <v>710</v>
      </c>
      <c r="B711" s="1" t="s">
        <v>4</v>
      </c>
      <c r="C711" s="1" t="str">
        <f>"吕媛媛"</f>
        <v>吕媛媛</v>
      </c>
      <c r="D711" s="1" t="str">
        <f>REPLACE([1]Sheet1!B711,7,4,"****")</f>
        <v>513022****08200202</v>
      </c>
    </row>
    <row r="712" spans="1:4" ht="14.25" customHeight="1">
      <c r="A712" s="1">
        <v>711</v>
      </c>
      <c r="B712" s="1" t="s">
        <v>4</v>
      </c>
      <c r="C712" s="1" t="str">
        <f>"郑霓"</f>
        <v>郑霓</v>
      </c>
      <c r="D712" s="1" t="str">
        <f>REPLACE([1]Sheet1!B712,7,4,"****")</f>
        <v>460102****07051525</v>
      </c>
    </row>
    <row r="713" spans="1:4" ht="14.25" customHeight="1">
      <c r="A713" s="1">
        <v>712</v>
      </c>
      <c r="B713" s="1" t="s">
        <v>5</v>
      </c>
      <c r="C713" s="1" t="str">
        <f>"高玉涟"</f>
        <v>高玉涟</v>
      </c>
      <c r="D713" s="1" t="str">
        <f>REPLACE([1]Sheet1!B713,7,4,"****")</f>
        <v>460033****05293588</v>
      </c>
    </row>
    <row r="714" spans="1:4" ht="14.25" customHeight="1">
      <c r="A714" s="1">
        <v>713</v>
      </c>
      <c r="B714" s="1" t="s">
        <v>5</v>
      </c>
      <c r="C714" s="1" t="str">
        <f>"陈龙"</f>
        <v>陈龙</v>
      </c>
      <c r="D714" s="1" t="str">
        <f>REPLACE([1]Sheet1!B714,7,4,"****")</f>
        <v>460006****10134811</v>
      </c>
    </row>
    <row r="715" spans="1:4" ht="14.25" customHeight="1">
      <c r="A715" s="1">
        <v>714</v>
      </c>
      <c r="B715" s="1" t="s">
        <v>4</v>
      </c>
      <c r="C715" s="1" t="str">
        <f>"江腾龙"</f>
        <v>江腾龙</v>
      </c>
      <c r="D715" s="1" t="str">
        <f>REPLACE([1]Sheet1!B715,7,4,"****")</f>
        <v>460026****09093912</v>
      </c>
    </row>
    <row r="716" spans="1:4" ht="14.25" customHeight="1">
      <c r="A716" s="1">
        <v>715</v>
      </c>
      <c r="B716" s="1" t="s">
        <v>4</v>
      </c>
      <c r="C716" s="1" t="str">
        <f>"王天希"</f>
        <v>王天希</v>
      </c>
      <c r="D716" s="1" t="str">
        <f>REPLACE([1]Sheet1!B716,7,4,"****")</f>
        <v>460102****10042129</v>
      </c>
    </row>
    <row r="717" spans="1:4" ht="14.25" customHeight="1">
      <c r="A717" s="1">
        <v>716</v>
      </c>
      <c r="B717" s="1" t="s">
        <v>7</v>
      </c>
      <c r="C717" s="1" t="str">
        <f>"甘育蓉"</f>
        <v>甘育蓉</v>
      </c>
      <c r="D717" s="1" t="str">
        <f>REPLACE([1]Sheet1!B717,7,4,"****")</f>
        <v>421022****05110028</v>
      </c>
    </row>
    <row r="718" spans="1:4" ht="14.25" customHeight="1">
      <c r="A718" s="1">
        <v>717</v>
      </c>
      <c r="B718" s="1" t="s">
        <v>4</v>
      </c>
      <c r="C718" s="1" t="str">
        <f>"陈宇"</f>
        <v>陈宇</v>
      </c>
      <c r="D718" s="1" t="str">
        <f>REPLACE([1]Sheet1!B718,7,4,"****")</f>
        <v>460032****06126213</v>
      </c>
    </row>
    <row r="719" spans="1:4" ht="14.25" customHeight="1">
      <c r="A719" s="1">
        <v>718</v>
      </c>
      <c r="B719" s="1" t="s">
        <v>4</v>
      </c>
      <c r="C719" s="1" t="str">
        <f>"谭家盛"</f>
        <v>谭家盛</v>
      </c>
      <c r="D719" s="1" t="str">
        <f>REPLACE([1]Sheet1!B719,7,4,"****")</f>
        <v>460035****0209001X</v>
      </c>
    </row>
    <row r="720" spans="1:4" ht="14.25" customHeight="1">
      <c r="A720" s="1">
        <v>719</v>
      </c>
      <c r="B720" s="1" t="s">
        <v>4</v>
      </c>
      <c r="C720" s="1" t="str">
        <f>"唐雨濛"</f>
        <v>唐雨濛</v>
      </c>
      <c r="D720" s="1" t="str">
        <f>REPLACE([1]Sheet1!B720,7,4,"****")</f>
        <v>152101****05141520</v>
      </c>
    </row>
    <row r="721" spans="1:4" ht="14.25" customHeight="1">
      <c r="A721" s="1">
        <v>720</v>
      </c>
      <c r="B721" s="1" t="s">
        <v>4</v>
      </c>
      <c r="C721" s="1" t="str">
        <f>"原伟伟"</f>
        <v>原伟伟</v>
      </c>
      <c r="D721" s="1" t="str">
        <f>REPLACE([1]Sheet1!B721,7,4,"****")</f>
        <v>410781****0403082X</v>
      </c>
    </row>
    <row r="722" spans="1:4" ht="14.25" customHeight="1">
      <c r="A722" s="1">
        <v>721</v>
      </c>
      <c r="B722" s="1" t="s">
        <v>4</v>
      </c>
      <c r="C722" s="1" t="str">
        <f>"吴萌阳"</f>
        <v>吴萌阳</v>
      </c>
      <c r="D722" s="1" t="str">
        <f>REPLACE([1]Sheet1!B722,7,4,"****")</f>
        <v>460027****02034122</v>
      </c>
    </row>
    <row r="723" spans="1:4" ht="14.25" customHeight="1">
      <c r="A723" s="1">
        <v>722</v>
      </c>
      <c r="B723" s="1" t="s">
        <v>7</v>
      </c>
      <c r="C723" s="1" t="str">
        <f>"李婷"</f>
        <v>李婷</v>
      </c>
      <c r="D723" s="1" t="str">
        <f>REPLACE([1]Sheet1!B723,7,4,"****")</f>
        <v>533022****03192420</v>
      </c>
    </row>
    <row r="724" spans="1:4" ht="14.25" customHeight="1">
      <c r="A724" s="1">
        <v>723</v>
      </c>
      <c r="B724" s="1" t="s">
        <v>4</v>
      </c>
      <c r="C724" s="1" t="str">
        <f>"王晶"</f>
        <v>王晶</v>
      </c>
      <c r="D724" s="1" t="str">
        <f>REPLACE([1]Sheet1!B724,7,4,"****")</f>
        <v>530425****10161367</v>
      </c>
    </row>
    <row r="725" spans="1:4" ht="14.25" customHeight="1">
      <c r="A725" s="1">
        <v>724</v>
      </c>
      <c r="B725" s="1" t="s">
        <v>5</v>
      </c>
      <c r="C725" s="1" t="str">
        <f>"陈泽敏"</f>
        <v>陈泽敏</v>
      </c>
      <c r="D725" s="1" t="str">
        <f>REPLACE([1]Sheet1!B725,7,4,"****")</f>
        <v>440582****08137222</v>
      </c>
    </row>
    <row r="726" spans="1:4" ht="14.25" customHeight="1">
      <c r="A726" s="1">
        <v>725</v>
      </c>
      <c r="B726" s="1" t="s">
        <v>5</v>
      </c>
      <c r="C726" s="1" t="str">
        <f>"谢夏娴"</f>
        <v>谢夏娴</v>
      </c>
      <c r="D726" s="1" t="str">
        <f>REPLACE([1]Sheet1!B726,7,4,"****")</f>
        <v>431026****07250027</v>
      </c>
    </row>
    <row r="727" spans="1:4" ht="14.25" customHeight="1">
      <c r="A727" s="1">
        <v>726</v>
      </c>
      <c r="B727" s="1" t="s">
        <v>5</v>
      </c>
      <c r="C727" s="1" t="str">
        <f>"李欣颐"</f>
        <v>李欣颐</v>
      </c>
      <c r="D727" s="1" t="str">
        <f>REPLACE([1]Sheet1!B727,7,4,"****")</f>
        <v>430723****09070049</v>
      </c>
    </row>
    <row r="728" spans="1:4" ht="14.25" customHeight="1">
      <c r="A728" s="1">
        <v>727</v>
      </c>
      <c r="B728" s="1" t="s">
        <v>4</v>
      </c>
      <c r="C728" s="1" t="str">
        <f>"赵香翠"</f>
        <v>赵香翠</v>
      </c>
      <c r="D728" s="1" t="str">
        <f>REPLACE([1]Sheet1!B728,7,4,"****")</f>
        <v>460007****04137229</v>
      </c>
    </row>
    <row r="729" spans="1:4" ht="14.25" customHeight="1">
      <c r="A729" s="1">
        <v>728</v>
      </c>
      <c r="B729" s="1" t="s">
        <v>4</v>
      </c>
      <c r="C729" s="1" t="str">
        <f>"方冬明"</f>
        <v>方冬明</v>
      </c>
      <c r="D729" s="1" t="str">
        <f>REPLACE([1]Sheet1!B729,7,4,"****")</f>
        <v>460028****04087214</v>
      </c>
    </row>
    <row r="730" spans="1:4" ht="14.25" customHeight="1">
      <c r="A730" s="1">
        <v>729</v>
      </c>
      <c r="B730" s="1" t="s">
        <v>4</v>
      </c>
      <c r="C730" s="1" t="str">
        <f>"黎俏娜"</f>
        <v>黎俏娜</v>
      </c>
      <c r="D730" s="1" t="str">
        <f>REPLACE([1]Sheet1!B730,7,4,"****")</f>
        <v>460102****11183625</v>
      </c>
    </row>
    <row r="731" spans="1:4" ht="14.25" customHeight="1">
      <c r="A731" s="1">
        <v>730</v>
      </c>
      <c r="B731" s="1" t="s">
        <v>4</v>
      </c>
      <c r="C731" s="1" t="str">
        <f>"曾造邦"</f>
        <v>曾造邦</v>
      </c>
      <c r="D731" s="1" t="str">
        <f>REPLACE([1]Sheet1!B731,7,4,"****")</f>
        <v>460003****07183453</v>
      </c>
    </row>
    <row r="732" spans="1:4" ht="14.25" customHeight="1">
      <c r="A732" s="1">
        <v>731</v>
      </c>
      <c r="B732" s="1" t="s">
        <v>5</v>
      </c>
      <c r="C732" s="1" t="str">
        <f>"冯惠琨"</f>
        <v>冯惠琨</v>
      </c>
      <c r="D732" s="1" t="str">
        <f>REPLACE([1]Sheet1!B732,7,4,"****")</f>
        <v>460025****12194525</v>
      </c>
    </row>
    <row r="733" spans="1:4" ht="14.25" customHeight="1">
      <c r="A733" s="1">
        <v>732</v>
      </c>
      <c r="B733" s="1" t="s">
        <v>5</v>
      </c>
      <c r="C733" s="1" t="str">
        <f>"王珍"</f>
        <v>王珍</v>
      </c>
      <c r="D733" s="1" t="str">
        <f>REPLACE([1]Sheet1!B733,7,4,"****")</f>
        <v>460003****06092687</v>
      </c>
    </row>
    <row r="734" spans="1:4" ht="14.25" customHeight="1">
      <c r="A734" s="1">
        <v>733</v>
      </c>
      <c r="B734" s="1" t="s">
        <v>5</v>
      </c>
      <c r="C734" s="1" t="str">
        <f>"陈日苗"</f>
        <v>陈日苗</v>
      </c>
      <c r="D734" s="1" t="str">
        <f>REPLACE([1]Sheet1!B734,7,4,"****")</f>
        <v>460033****09053248</v>
      </c>
    </row>
    <row r="735" spans="1:4" ht="14.25" customHeight="1">
      <c r="A735" s="1">
        <v>734</v>
      </c>
      <c r="B735" s="1" t="s">
        <v>4</v>
      </c>
      <c r="C735" s="1" t="str">
        <f>"王和亿"</f>
        <v>王和亿</v>
      </c>
      <c r="D735" s="1" t="str">
        <f>REPLACE([1]Sheet1!B735,7,4,"****")</f>
        <v>460102****03160012</v>
      </c>
    </row>
    <row r="736" spans="1:4" ht="14.25" customHeight="1">
      <c r="A736" s="1">
        <v>735</v>
      </c>
      <c r="B736" s="1" t="s">
        <v>4</v>
      </c>
      <c r="C736" s="1" t="str">
        <f>"吴喜娟"</f>
        <v>吴喜娟</v>
      </c>
      <c r="D736" s="1" t="str">
        <f>REPLACE([1]Sheet1!B736,7,4,"****")</f>
        <v>460004****09054042</v>
      </c>
    </row>
    <row r="737" spans="1:4" ht="14.25" customHeight="1">
      <c r="A737" s="1">
        <v>736</v>
      </c>
      <c r="B737" s="1" t="s">
        <v>4</v>
      </c>
      <c r="C737" s="1" t="str">
        <f>"吴清文"</f>
        <v>吴清文</v>
      </c>
      <c r="D737" s="1" t="str">
        <f>REPLACE([1]Sheet1!B737,7,4,"****")</f>
        <v>460004****04226019</v>
      </c>
    </row>
    <row r="738" spans="1:4" ht="14.25" customHeight="1">
      <c r="A738" s="1">
        <v>737</v>
      </c>
      <c r="B738" s="1" t="s">
        <v>4</v>
      </c>
      <c r="C738" s="1" t="str">
        <f>"王诒弘"</f>
        <v>王诒弘</v>
      </c>
      <c r="D738" s="1" t="str">
        <f>REPLACE([1]Sheet1!B738,7,4,"****")</f>
        <v>460004****07070038</v>
      </c>
    </row>
    <row r="739" spans="1:4" ht="14.25" customHeight="1">
      <c r="A739" s="1">
        <v>738</v>
      </c>
      <c r="B739" s="1" t="s">
        <v>4</v>
      </c>
      <c r="C739" s="1" t="str">
        <f>"冯大娇"</f>
        <v>冯大娇</v>
      </c>
      <c r="D739" s="1" t="str">
        <f>REPLACE([1]Sheet1!B739,7,4,"****")</f>
        <v>460002****02191522</v>
      </c>
    </row>
    <row r="740" spans="1:4" ht="14.25" customHeight="1">
      <c r="A740" s="1">
        <v>739</v>
      </c>
      <c r="B740" s="1" t="s">
        <v>4</v>
      </c>
      <c r="C740" s="1" t="str">
        <f>"韩尚男"</f>
        <v>韩尚男</v>
      </c>
      <c r="D740" s="1" t="str">
        <f>REPLACE([1]Sheet1!B740,7,4,"****")</f>
        <v>140411****12230428</v>
      </c>
    </row>
    <row r="741" spans="1:4" ht="14.25" customHeight="1">
      <c r="A741" s="1">
        <v>740</v>
      </c>
      <c r="B741" s="1" t="s">
        <v>5</v>
      </c>
      <c r="C741" s="1" t="str">
        <f>"王和祥"</f>
        <v>王和祥</v>
      </c>
      <c r="D741" s="1" t="str">
        <f>REPLACE([1]Sheet1!B741,7,4,"****")</f>
        <v>460103****03030016</v>
      </c>
    </row>
    <row r="742" spans="1:4" ht="14.25" customHeight="1">
      <c r="A742" s="1">
        <v>741</v>
      </c>
      <c r="B742" s="1" t="s">
        <v>4</v>
      </c>
      <c r="C742" s="1" t="str">
        <f>"唐皭琪"</f>
        <v>唐皭琪</v>
      </c>
      <c r="D742" s="1" t="str">
        <f>REPLACE([1]Sheet1!B742,7,4,"****")</f>
        <v>460003****0914022X</v>
      </c>
    </row>
    <row r="743" spans="1:4" ht="14.25" customHeight="1">
      <c r="A743" s="1">
        <v>742</v>
      </c>
      <c r="B743" s="1" t="s">
        <v>4</v>
      </c>
      <c r="C743" s="1" t="str">
        <f>"凌立燕"</f>
        <v>凌立燕</v>
      </c>
      <c r="D743" s="1" t="str">
        <f>REPLACE([1]Sheet1!B743,7,4,"****")</f>
        <v>340223****03084624</v>
      </c>
    </row>
    <row r="744" spans="1:4" ht="14.25" customHeight="1">
      <c r="A744" s="1">
        <v>743</v>
      </c>
      <c r="B744" s="1" t="s">
        <v>4</v>
      </c>
      <c r="C744" s="1" t="str">
        <f>"郭晓莉"</f>
        <v>郭晓莉</v>
      </c>
      <c r="D744" s="1" t="str">
        <f>REPLACE([1]Sheet1!B744,7,4,"****")</f>
        <v>140525****11241223</v>
      </c>
    </row>
    <row r="745" spans="1:4" ht="14.25" customHeight="1">
      <c r="A745" s="1">
        <v>744</v>
      </c>
      <c r="B745" s="1" t="s">
        <v>4</v>
      </c>
      <c r="C745" s="1" t="str">
        <f>"叶蔚馨"</f>
        <v>叶蔚馨</v>
      </c>
      <c r="D745" s="1" t="str">
        <f>REPLACE([1]Sheet1!B745,7,4,"****")</f>
        <v>460006****01100429</v>
      </c>
    </row>
    <row r="746" spans="1:4" ht="14.25" customHeight="1">
      <c r="A746" s="1">
        <v>745</v>
      </c>
      <c r="B746" s="1" t="s">
        <v>4</v>
      </c>
      <c r="C746" s="1" t="str">
        <f>"符冬琴"</f>
        <v>符冬琴</v>
      </c>
      <c r="D746" s="1" t="str">
        <f>REPLACE([1]Sheet1!B746,7,4,"****")</f>
        <v>460004****01054061</v>
      </c>
    </row>
    <row r="747" spans="1:4" ht="14.25" customHeight="1">
      <c r="A747" s="1">
        <v>746</v>
      </c>
      <c r="B747" s="1" t="s">
        <v>5</v>
      </c>
      <c r="C747" s="1" t="str">
        <f>"邓家邦"</f>
        <v>邓家邦</v>
      </c>
      <c r="D747" s="1" t="str">
        <f>REPLACE([1]Sheet1!B747,7,4,"****")</f>
        <v>342225****04287459</v>
      </c>
    </row>
    <row r="748" spans="1:4" ht="14.25" customHeight="1">
      <c r="A748" s="1">
        <v>747</v>
      </c>
      <c r="B748" s="1" t="s">
        <v>4</v>
      </c>
      <c r="C748" s="1" t="str">
        <f>"熊思玥"</f>
        <v>熊思玥</v>
      </c>
      <c r="D748" s="1" t="str">
        <f>REPLACE([1]Sheet1!B748,7,4,"****")</f>
        <v>513001****12150022</v>
      </c>
    </row>
    <row r="749" spans="1:4" ht="14.25" customHeight="1">
      <c r="A749" s="1">
        <v>748</v>
      </c>
      <c r="B749" s="1" t="s">
        <v>5</v>
      </c>
      <c r="C749" s="1" t="str">
        <f>"李盈盈"</f>
        <v>李盈盈</v>
      </c>
      <c r="D749" s="1" t="str">
        <f>REPLACE([1]Sheet1!B749,7,4,"****")</f>
        <v>460006****02270644</v>
      </c>
    </row>
    <row r="750" spans="1:4" ht="14.25" customHeight="1">
      <c r="A750" s="1">
        <v>749</v>
      </c>
      <c r="B750" s="1" t="s">
        <v>4</v>
      </c>
      <c r="C750" s="1" t="str">
        <f>"庞炜"</f>
        <v>庞炜</v>
      </c>
      <c r="D750" s="1" t="str">
        <f>REPLACE([1]Sheet1!B750,7,4,"****")</f>
        <v>460027****02274711</v>
      </c>
    </row>
    <row r="751" spans="1:4" ht="14.25" customHeight="1">
      <c r="A751" s="1">
        <v>750</v>
      </c>
      <c r="B751" s="1" t="s">
        <v>5</v>
      </c>
      <c r="C751" s="1" t="str">
        <f>"占兴标"</f>
        <v>占兴标</v>
      </c>
      <c r="D751" s="1" t="str">
        <f>REPLACE([1]Sheet1!B751,7,4,"****")</f>
        <v>460006****12038710</v>
      </c>
    </row>
    <row r="752" spans="1:4" ht="14.25" customHeight="1">
      <c r="A752" s="1">
        <v>751</v>
      </c>
      <c r="B752" s="1" t="s">
        <v>4</v>
      </c>
      <c r="C752" s="1" t="str">
        <f>"孙荣莉"</f>
        <v>孙荣莉</v>
      </c>
      <c r="D752" s="1" t="str">
        <f>REPLACE([1]Sheet1!B752,7,4,"****")</f>
        <v>460033****07233284</v>
      </c>
    </row>
    <row r="753" spans="1:4" ht="14.25" customHeight="1">
      <c r="A753" s="1">
        <v>752</v>
      </c>
      <c r="B753" s="1" t="s">
        <v>8</v>
      </c>
      <c r="C753" s="1" t="str">
        <f>"谭和勇"</f>
        <v>谭和勇</v>
      </c>
      <c r="D753" s="1" t="str">
        <f>REPLACE([1]Sheet1!B753,7,4,"****")</f>
        <v>460034****12093616</v>
      </c>
    </row>
    <row r="754" spans="1:4" ht="14.25" customHeight="1">
      <c r="A754" s="1">
        <v>753</v>
      </c>
      <c r="B754" s="1" t="s">
        <v>4</v>
      </c>
      <c r="C754" s="1" t="str">
        <f>"周仙敏"</f>
        <v>周仙敏</v>
      </c>
      <c r="D754" s="1" t="str">
        <f>REPLACE([1]Sheet1!B754,7,4,"****")</f>
        <v>460006****07165942</v>
      </c>
    </row>
    <row r="755" spans="1:4" ht="14.25" customHeight="1">
      <c r="A755" s="1">
        <v>754</v>
      </c>
      <c r="B755" s="1" t="s">
        <v>7</v>
      </c>
      <c r="C755" s="1" t="str">
        <f>"符笑琼"</f>
        <v>符笑琼</v>
      </c>
      <c r="D755" s="1" t="str">
        <f>REPLACE([1]Sheet1!B755,7,4,"****")</f>
        <v>460028****09180065</v>
      </c>
    </row>
    <row r="756" spans="1:4" ht="14.25" customHeight="1">
      <c r="A756" s="1">
        <v>755</v>
      </c>
      <c r="B756" s="1" t="s">
        <v>5</v>
      </c>
      <c r="C756" s="1" t="str">
        <f>"吴家辉"</f>
        <v>吴家辉</v>
      </c>
      <c r="D756" s="1" t="str">
        <f>REPLACE([1]Sheet1!B756,7,4,"****")</f>
        <v>460200****02174434</v>
      </c>
    </row>
    <row r="757" spans="1:4" ht="14.25" customHeight="1">
      <c r="A757" s="1">
        <v>756</v>
      </c>
      <c r="B757" s="1" t="s">
        <v>5</v>
      </c>
      <c r="C757" s="1" t="str">
        <f>"陈琼妹"</f>
        <v>陈琼妹</v>
      </c>
      <c r="D757" s="1" t="str">
        <f>REPLACE([1]Sheet1!B757,7,4,"****")</f>
        <v>460004****11090846</v>
      </c>
    </row>
    <row r="758" spans="1:4" ht="14.25" customHeight="1">
      <c r="A758" s="1">
        <v>757</v>
      </c>
      <c r="B758" s="1" t="s">
        <v>4</v>
      </c>
      <c r="C758" s="1" t="str">
        <f>"韩海芳"</f>
        <v>韩海芳</v>
      </c>
      <c r="D758" s="1" t="str">
        <f>REPLACE([1]Sheet1!B758,7,4,"****")</f>
        <v>460003****09164648</v>
      </c>
    </row>
    <row r="759" spans="1:4" ht="14.25" customHeight="1">
      <c r="A759" s="1">
        <v>758</v>
      </c>
      <c r="B759" s="1" t="s">
        <v>4</v>
      </c>
      <c r="C759" s="1" t="str">
        <f>"符晓彤"</f>
        <v>符晓彤</v>
      </c>
      <c r="D759" s="1" t="str">
        <f>REPLACE([1]Sheet1!B759,7,4,"****")</f>
        <v>460007****07056865</v>
      </c>
    </row>
    <row r="760" spans="1:4" ht="14.25" customHeight="1">
      <c r="A760" s="1">
        <v>759</v>
      </c>
      <c r="B760" s="1" t="s">
        <v>4</v>
      </c>
      <c r="C760" s="1" t="str">
        <f>"黄贻红"</f>
        <v>黄贻红</v>
      </c>
      <c r="D760" s="1" t="str">
        <f>REPLACE([1]Sheet1!B760,7,4,"****")</f>
        <v>460033****12093220</v>
      </c>
    </row>
    <row r="761" spans="1:4" ht="14.25" customHeight="1">
      <c r="A761" s="1">
        <v>760</v>
      </c>
      <c r="B761" s="1" t="s">
        <v>4</v>
      </c>
      <c r="C761" s="1" t="str">
        <f>"徐锦雯"</f>
        <v>徐锦雯</v>
      </c>
      <c r="D761" s="1" t="str">
        <f>REPLACE([1]Sheet1!B761,7,4,"****")</f>
        <v>460103****03210020</v>
      </c>
    </row>
    <row r="762" spans="1:4" ht="14.25" customHeight="1">
      <c r="A762" s="1">
        <v>761</v>
      </c>
      <c r="B762" s="1" t="s">
        <v>4</v>
      </c>
      <c r="C762" s="1" t="str">
        <f>"黄仁鸿"</f>
        <v>黄仁鸿</v>
      </c>
      <c r="D762" s="1" t="str">
        <f>REPLACE([1]Sheet1!B762,7,4,"****")</f>
        <v>460036****09131819</v>
      </c>
    </row>
    <row r="763" spans="1:4" ht="14.25" customHeight="1">
      <c r="A763" s="1">
        <v>762</v>
      </c>
      <c r="B763" s="1" t="s">
        <v>4</v>
      </c>
      <c r="C763" s="1" t="str">
        <f>"王康龙"</f>
        <v>王康龙</v>
      </c>
      <c r="D763" s="1" t="str">
        <f>REPLACE([1]Sheet1!B763,7,4,"****")</f>
        <v>460003****06267415</v>
      </c>
    </row>
    <row r="764" spans="1:4" ht="14.25" customHeight="1">
      <c r="A764" s="1">
        <v>763</v>
      </c>
      <c r="B764" s="1" t="s">
        <v>4</v>
      </c>
      <c r="C764" s="1" t="str">
        <f>"王艳梅"</f>
        <v>王艳梅</v>
      </c>
      <c r="D764" s="1" t="str">
        <f>REPLACE([1]Sheet1!B764,7,4,"****")</f>
        <v>460028****11023246</v>
      </c>
    </row>
    <row r="765" spans="1:4" ht="14.25" customHeight="1">
      <c r="A765" s="1">
        <v>764</v>
      </c>
      <c r="B765" s="1" t="s">
        <v>4</v>
      </c>
      <c r="C765" s="1" t="str">
        <f>"冼基南"</f>
        <v>冼基南</v>
      </c>
      <c r="D765" s="1" t="str">
        <f>REPLACE([1]Sheet1!B765,7,4,"****")</f>
        <v>460004****12243650</v>
      </c>
    </row>
    <row r="766" spans="1:4" ht="14.25" customHeight="1">
      <c r="A766" s="1">
        <v>765</v>
      </c>
      <c r="B766" s="1" t="s">
        <v>4</v>
      </c>
      <c r="C766" s="1" t="str">
        <f>"汤梅兰"</f>
        <v>汤梅兰</v>
      </c>
      <c r="D766" s="1" t="str">
        <f>REPLACE([1]Sheet1!B766,7,4,"****")</f>
        <v>460004****12036421</v>
      </c>
    </row>
    <row r="767" spans="1:4" ht="14.25" customHeight="1">
      <c r="A767" s="1">
        <v>766</v>
      </c>
      <c r="B767" s="1" t="s">
        <v>4</v>
      </c>
      <c r="C767" s="1" t="str">
        <f>"张馨文"</f>
        <v>张馨文</v>
      </c>
      <c r="D767" s="1" t="str">
        <f>REPLACE([1]Sheet1!B767,7,4,"****")</f>
        <v>460002****06270026</v>
      </c>
    </row>
    <row r="768" spans="1:4" ht="14.25" customHeight="1">
      <c r="A768" s="1">
        <v>767</v>
      </c>
      <c r="B768" s="1" t="s">
        <v>4</v>
      </c>
      <c r="C768" s="1" t="str">
        <f>"李晓燕"</f>
        <v>李晓燕</v>
      </c>
      <c r="D768" s="1" t="str">
        <f>REPLACE([1]Sheet1!B768,7,4,"****")</f>
        <v>460003****05181640</v>
      </c>
    </row>
    <row r="769" spans="1:4" ht="14.25" customHeight="1">
      <c r="A769" s="1">
        <v>768</v>
      </c>
      <c r="B769" s="1" t="s">
        <v>4</v>
      </c>
      <c r="C769" s="1" t="str">
        <f>"文恣燕"</f>
        <v>文恣燕</v>
      </c>
      <c r="D769" s="1" t="str">
        <f>REPLACE([1]Sheet1!B769,7,4,"****")</f>
        <v>460007****10074989</v>
      </c>
    </row>
    <row r="770" spans="1:4" ht="14.25" customHeight="1">
      <c r="A770" s="1">
        <v>769</v>
      </c>
      <c r="B770" s="1" t="s">
        <v>4</v>
      </c>
      <c r="C770" s="1" t="str">
        <f>"王春波"</f>
        <v>王春波</v>
      </c>
      <c r="D770" s="1" t="str">
        <f>REPLACE([1]Sheet1!B770,7,4,"****")</f>
        <v>460004****03064028</v>
      </c>
    </row>
    <row r="771" spans="1:4" ht="14.25" customHeight="1">
      <c r="A771" s="1">
        <v>770</v>
      </c>
      <c r="B771" s="1" t="s">
        <v>4</v>
      </c>
      <c r="C771" s="1" t="str">
        <f>"陈旭"</f>
        <v>陈旭</v>
      </c>
      <c r="D771" s="1" t="str">
        <f>REPLACE([1]Sheet1!B771,7,4,"****")</f>
        <v>460004****06080424</v>
      </c>
    </row>
    <row r="772" spans="1:4" ht="14.25" customHeight="1">
      <c r="A772" s="1">
        <v>771</v>
      </c>
      <c r="B772" s="1" t="s">
        <v>4</v>
      </c>
      <c r="C772" s="1" t="str">
        <f>"王月"</f>
        <v>王月</v>
      </c>
      <c r="D772" s="1" t="str">
        <f>REPLACE([1]Sheet1!B772,7,4,"****")</f>
        <v>460027****06016624</v>
      </c>
    </row>
    <row r="773" spans="1:4" ht="14.25" customHeight="1">
      <c r="A773" s="1">
        <v>772</v>
      </c>
      <c r="B773" s="1" t="s">
        <v>4</v>
      </c>
      <c r="C773" s="1" t="str">
        <f>"蔡恋霜"</f>
        <v>蔡恋霜</v>
      </c>
      <c r="D773" s="1" t="str">
        <f>REPLACE([1]Sheet1!B773,7,4,"****")</f>
        <v>460006****10112027</v>
      </c>
    </row>
    <row r="774" spans="1:4" ht="14.25" customHeight="1">
      <c r="A774" s="1">
        <v>773</v>
      </c>
      <c r="B774" s="1" t="s">
        <v>4</v>
      </c>
      <c r="C774" s="1" t="str">
        <f>"杜居正"</f>
        <v>杜居正</v>
      </c>
      <c r="D774" s="1" t="str">
        <f>REPLACE([1]Sheet1!B774,7,4,"****")</f>
        <v>460103****08270076</v>
      </c>
    </row>
    <row r="775" spans="1:4" ht="14.25" customHeight="1">
      <c r="A775" s="1">
        <v>774</v>
      </c>
      <c r="B775" s="1" t="s">
        <v>8</v>
      </c>
      <c r="C775" s="1" t="str">
        <f>"李翼平"</f>
        <v>李翼平</v>
      </c>
      <c r="D775" s="1" t="str">
        <f>REPLACE([1]Sheet1!B775,7,4,"****")</f>
        <v>460003****07287614</v>
      </c>
    </row>
    <row r="776" spans="1:4" ht="14.25" customHeight="1">
      <c r="A776" s="1">
        <v>775</v>
      </c>
      <c r="B776" s="1" t="s">
        <v>5</v>
      </c>
      <c r="C776" s="1" t="str">
        <f>"梁忠景"</f>
        <v>梁忠景</v>
      </c>
      <c r="D776" s="1" t="str">
        <f>REPLACE([1]Sheet1!B776,7,4,"****")</f>
        <v>440881****11126011</v>
      </c>
    </row>
    <row r="777" spans="1:4" ht="14.25" customHeight="1">
      <c r="A777" s="1">
        <v>776</v>
      </c>
      <c r="B777" s="1" t="s">
        <v>4</v>
      </c>
      <c r="C777" s="1" t="str">
        <f>"张小燕"</f>
        <v>张小燕</v>
      </c>
      <c r="D777" s="1" t="str">
        <f>REPLACE([1]Sheet1!B777,7,4,"****")</f>
        <v>460007****04040045</v>
      </c>
    </row>
    <row r="778" spans="1:4" ht="14.25" customHeight="1">
      <c r="A778" s="1">
        <v>777</v>
      </c>
      <c r="B778" s="1" t="s">
        <v>4</v>
      </c>
      <c r="C778" s="1" t="str">
        <f>"陈冬娜"</f>
        <v>陈冬娜</v>
      </c>
      <c r="D778" s="1" t="str">
        <f>REPLACE([1]Sheet1!B778,7,4,"****")</f>
        <v>460006****05045929</v>
      </c>
    </row>
    <row r="779" spans="1:4" ht="14.25" customHeight="1">
      <c r="A779" s="1">
        <v>778</v>
      </c>
      <c r="B779" s="1" t="s">
        <v>4</v>
      </c>
      <c r="C779" s="1" t="str">
        <f>"黎永树"</f>
        <v>黎永树</v>
      </c>
      <c r="D779" s="1" t="str">
        <f>REPLACE([1]Sheet1!B779,7,4,"****")</f>
        <v>460003****0327041X</v>
      </c>
    </row>
    <row r="780" spans="1:4" ht="14.25" customHeight="1">
      <c r="A780" s="1">
        <v>779</v>
      </c>
      <c r="B780" s="1" t="s">
        <v>4</v>
      </c>
      <c r="C780" s="1" t="str">
        <f>"舒苗"</f>
        <v>舒苗</v>
      </c>
      <c r="D780" s="1" t="str">
        <f>REPLACE([1]Sheet1!B780,7,4,"****")</f>
        <v>422828****01310028</v>
      </c>
    </row>
    <row r="781" spans="1:4" ht="14.25" customHeight="1">
      <c r="A781" s="1">
        <v>780</v>
      </c>
      <c r="B781" s="1" t="s">
        <v>4</v>
      </c>
      <c r="C781" s="1" t="str">
        <f>"薛兰敏"</f>
        <v>薛兰敏</v>
      </c>
      <c r="D781" s="1" t="str">
        <f>REPLACE([1]Sheet1!B781,7,4,"****")</f>
        <v>460025****04242428</v>
      </c>
    </row>
    <row r="782" spans="1:4" ht="14.25" customHeight="1">
      <c r="A782" s="1">
        <v>781</v>
      </c>
      <c r="B782" s="1" t="s">
        <v>5</v>
      </c>
      <c r="C782" s="1" t="str">
        <f>"严秋"</f>
        <v>严秋</v>
      </c>
      <c r="D782" s="1" t="str">
        <f>REPLACE([1]Sheet1!B782,7,4,"****")</f>
        <v>460022****01270525</v>
      </c>
    </row>
    <row r="783" spans="1:4" ht="14.25" customHeight="1">
      <c r="A783" s="1">
        <v>782</v>
      </c>
      <c r="B783" s="1" t="s">
        <v>4</v>
      </c>
      <c r="C783" s="1" t="str">
        <f>"王亮"</f>
        <v>王亮</v>
      </c>
      <c r="D783" s="1" t="str">
        <f>REPLACE([1]Sheet1!B783,7,4,"****")</f>
        <v>360102****03284334</v>
      </c>
    </row>
    <row r="784" spans="1:4" ht="14.25" customHeight="1">
      <c r="A784" s="1">
        <v>783</v>
      </c>
      <c r="B784" s="1" t="s">
        <v>4</v>
      </c>
      <c r="C784" s="1" t="str">
        <f>"谭小玉"</f>
        <v>谭小玉</v>
      </c>
      <c r="D784" s="1" t="str">
        <f>REPLACE([1]Sheet1!B784,7,4,"****")</f>
        <v>460103****11171246</v>
      </c>
    </row>
    <row r="785" spans="1:4" ht="14.25" customHeight="1">
      <c r="A785" s="1">
        <v>784</v>
      </c>
      <c r="B785" s="1" t="s">
        <v>4</v>
      </c>
      <c r="C785" s="1" t="str">
        <f>"纪欢桐"</f>
        <v>纪欢桐</v>
      </c>
      <c r="D785" s="1" t="str">
        <f>REPLACE([1]Sheet1!B785,7,4,"****")</f>
        <v>152104****08110624</v>
      </c>
    </row>
    <row r="786" spans="1:4" ht="14.25" customHeight="1">
      <c r="A786" s="1">
        <v>785</v>
      </c>
      <c r="B786" s="1" t="s">
        <v>4</v>
      </c>
      <c r="C786" s="1" t="str">
        <f>"文郁清"</f>
        <v>文郁清</v>
      </c>
      <c r="D786" s="1" t="str">
        <f>REPLACE([1]Sheet1!B786,7,4,"****")</f>
        <v>460006****11080044</v>
      </c>
    </row>
    <row r="787" spans="1:4" ht="14.25" customHeight="1">
      <c r="A787" s="1">
        <v>786</v>
      </c>
      <c r="B787" s="1" t="s">
        <v>4</v>
      </c>
      <c r="C787" s="1" t="str">
        <f>"罗阳兰"</f>
        <v>罗阳兰</v>
      </c>
      <c r="D787" s="1" t="str">
        <f>REPLACE([1]Sheet1!B787,7,4,"****")</f>
        <v>612327****08260128</v>
      </c>
    </row>
    <row r="788" spans="1:4" ht="14.25" customHeight="1">
      <c r="A788" s="1">
        <v>787</v>
      </c>
      <c r="B788" s="1" t="s">
        <v>5</v>
      </c>
      <c r="C788" s="1" t="str">
        <f>"周小钧"</f>
        <v>周小钧</v>
      </c>
      <c r="D788" s="1" t="str">
        <f>REPLACE([1]Sheet1!B788,7,4,"****")</f>
        <v>460200****11131203</v>
      </c>
    </row>
    <row r="789" spans="1:4" ht="14.25" customHeight="1">
      <c r="A789" s="1">
        <v>788</v>
      </c>
      <c r="B789" s="1" t="s">
        <v>4</v>
      </c>
      <c r="C789" s="1" t="str">
        <f>"吉书栋"</f>
        <v>吉书栋</v>
      </c>
      <c r="D789" s="1" t="str">
        <f>REPLACE([1]Sheet1!B789,7,4,"****")</f>
        <v>460007****05254993</v>
      </c>
    </row>
    <row r="790" spans="1:4" ht="14.25" customHeight="1">
      <c r="A790" s="1">
        <v>789</v>
      </c>
      <c r="B790" s="1" t="s">
        <v>4</v>
      </c>
      <c r="C790" s="1" t="str">
        <f>"郑小雪"</f>
        <v>郑小雪</v>
      </c>
      <c r="D790" s="1" t="str">
        <f>REPLACE([1]Sheet1!B790,7,4,"****")</f>
        <v>460004****06211424</v>
      </c>
    </row>
    <row r="791" spans="1:4" ht="14.25" customHeight="1">
      <c r="A791" s="1">
        <v>790</v>
      </c>
      <c r="B791" s="1" t="s">
        <v>4</v>
      </c>
      <c r="C791" s="1" t="str">
        <f>"陈卓"</f>
        <v>陈卓</v>
      </c>
      <c r="D791" s="1" t="str">
        <f>REPLACE([1]Sheet1!B791,7,4,"****")</f>
        <v>220106****04150613</v>
      </c>
    </row>
    <row r="792" spans="1:4" ht="14.25" customHeight="1">
      <c r="A792" s="1">
        <v>791</v>
      </c>
      <c r="B792" s="1" t="s">
        <v>4</v>
      </c>
      <c r="C792" s="1" t="str">
        <f>"李颖"</f>
        <v>李颖</v>
      </c>
      <c r="D792" s="1" t="str">
        <f>REPLACE([1]Sheet1!B792,7,4,"****")</f>
        <v>460027****05094128</v>
      </c>
    </row>
    <row r="793" spans="1:4" ht="14.25" customHeight="1">
      <c r="A793" s="1">
        <v>792</v>
      </c>
      <c r="B793" s="1" t="s">
        <v>4</v>
      </c>
      <c r="C793" s="1" t="str">
        <f>"郭万万"</f>
        <v>郭万万</v>
      </c>
      <c r="D793" s="1" t="str">
        <f>REPLACE([1]Sheet1!B793,7,4,"****")</f>
        <v>410825****02193029</v>
      </c>
    </row>
    <row r="794" spans="1:4" ht="14.25" customHeight="1">
      <c r="A794" s="1">
        <v>793</v>
      </c>
      <c r="B794" s="1" t="s">
        <v>4</v>
      </c>
      <c r="C794" s="1" t="str">
        <f>"汪斯凡"</f>
        <v>汪斯凡</v>
      </c>
      <c r="D794" s="1" t="str">
        <f>REPLACE([1]Sheet1!B794,7,4,"****")</f>
        <v>421127****1016002X</v>
      </c>
    </row>
    <row r="795" spans="1:4" ht="14.25" customHeight="1">
      <c r="A795" s="1">
        <v>794</v>
      </c>
      <c r="B795" s="1" t="s">
        <v>5</v>
      </c>
      <c r="C795" s="1" t="str">
        <f>"余敬雪"</f>
        <v>余敬雪</v>
      </c>
      <c r="D795" s="1" t="str">
        <f>REPLACE([1]Sheet1!B795,7,4,"****")</f>
        <v>411528****05185522</v>
      </c>
    </row>
    <row r="796" spans="1:4" ht="14.25" customHeight="1">
      <c r="A796" s="1">
        <v>795</v>
      </c>
      <c r="B796" s="1" t="s">
        <v>5</v>
      </c>
      <c r="C796" s="1" t="str">
        <f>"吴宇"</f>
        <v>吴宇</v>
      </c>
      <c r="D796" s="1" t="str">
        <f>REPLACE([1]Sheet1!B796,7,4,"****")</f>
        <v>460004****08120014</v>
      </c>
    </row>
    <row r="797" spans="1:4" ht="14.25" customHeight="1">
      <c r="A797" s="1">
        <v>796</v>
      </c>
      <c r="B797" s="1" t="s">
        <v>7</v>
      </c>
      <c r="C797" s="1" t="str">
        <f>"石瑶伦"</f>
        <v>石瑶伦</v>
      </c>
      <c r="D797" s="1" t="str">
        <f>REPLACE([1]Sheet1!B797,7,4,"****")</f>
        <v>460033****02113888</v>
      </c>
    </row>
    <row r="798" spans="1:4" ht="14.25" customHeight="1">
      <c r="A798" s="1">
        <v>797</v>
      </c>
      <c r="B798" s="1" t="s">
        <v>4</v>
      </c>
      <c r="C798" s="1" t="str">
        <f>"盘思颖"</f>
        <v>盘思颖</v>
      </c>
      <c r="D798" s="1" t="str">
        <f>REPLACE([1]Sheet1!B798,7,4,"****")</f>
        <v>460102****05091220</v>
      </c>
    </row>
    <row r="799" spans="1:4" ht="14.25" customHeight="1">
      <c r="A799" s="1">
        <v>798</v>
      </c>
      <c r="B799" s="1" t="s">
        <v>4</v>
      </c>
      <c r="C799" s="1" t="str">
        <f>"林方宏"</f>
        <v>林方宏</v>
      </c>
      <c r="D799" s="1" t="str">
        <f>REPLACE([1]Sheet1!B799,7,4,"****")</f>
        <v>460004****07246210</v>
      </c>
    </row>
    <row r="800" spans="1:4" ht="14.25" customHeight="1">
      <c r="A800" s="1">
        <v>799</v>
      </c>
      <c r="B800" s="1" t="s">
        <v>4</v>
      </c>
      <c r="C800" s="1" t="str">
        <f>"方星又"</f>
        <v>方星又</v>
      </c>
      <c r="D800" s="1" t="str">
        <f>REPLACE([1]Sheet1!B800,7,4,"****")</f>
        <v>530125****11060066</v>
      </c>
    </row>
    <row r="801" spans="1:4" ht="14.25" customHeight="1">
      <c r="A801" s="1">
        <v>800</v>
      </c>
      <c r="B801" s="1" t="s">
        <v>9</v>
      </c>
      <c r="C801" s="1" t="str">
        <f>"方观音"</f>
        <v>方观音</v>
      </c>
      <c r="D801" s="1" t="str">
        <f>REPLACE([1]Sheet1!B801,7,4,"****")</f>
        <v>360731****06194822</v>
      </c>
    </row>
    <row r="802" spans="1:4" ht="14.25" customHeight="1">
      <c r="A802" s="1">
        <v>801</v>
      </c>
      <c r="B802" s="1" t="s">
        <v>4</v>
      </c>
      <c r="C802" s="1" t="str">
        <f>"关添月"</f>
        <v>关添月</v>
      </c>
      <c r="D802" s="1" t="str">
        <f>REPLACE([1]Sheet1!B802,7,4,"****")</f>
        <v>220104****02221825</v>
      </c>
    </row>
    <row r="803" spans="1:4" ht="14.25" customHeight="1">
      <c r="A803" s="1">
        <v>802</v>
      </c>
      <c r="B803" s="1" t="s">
        <v>4</v>
      </c>
      <c r="C803" s="1" t="str">
        <f>"彭业颖"</f>
        <v>彭业颖</v>
      </c>
      <c r="D803" s="1" t="str">
        <f>REPLACE([1]Sheet1!B803,7,4,"****")</f>
        <v>460025****01304212</v>
      </c>
    </row>
    <row r="804" spans="1:4" ht="14.25" customHeight="1">
      <c r="A804" s="1">
        <v>803</v>
      </c>
      <c r="B804" s="1" t="s">
        <v>4</v>
      </c>
      <c r="C804" s="1" t="str">
        <f>"李榜科"</f>
        <v>李榜科</v>
      </c>
      <c r="D804" s="1" t="str">
        <f>REPLACE([1]Sheet1!B804,7,4,"****")</f>
        <v>460003****12232655</v>
      </c>
    </row>
    <row r="805" spans="1:4" ht="14.25" customHeight="1">
      <c r="A805" s="1">
        <v>804</v>
      </c>
      <c r="B805" s="1" t="s">
        <v>5</v>
      </c>
      <c r="C805" s="1" t="str">
        <f>"符小敏"</f>
        <v>符小敏</v>
      </c>
      <c r="D805" s="1" t="str">
        <f>REPLACE([1]Sheet1!B805,7,4,"****")</f>
        <v>460004****0313442X</v>
      </c>
    </row>
    <row r="806" spans="1:4" ht="14.25" customHeight="1">
      <c r="A806" s="1">
        <v>805</v>
      </c>
      <c r="B806" s="1" t="s">
        <v>4</v>
      </c>
      <c r="C806" s="1" t="str">
        <f>"赵少男"</f>
        <v>赵少男</v>
      </c>
      <c r="D806" s="1" t="str">
        <f>REPLACE([1]Sheet1!B806,7,4,"****")</f>
        <v>411324****11120063</v>
      </c>
    </row>
    <row r="807" spans="1:4" ht="14.25" customHeight="1">
      <c r="A807" s="1">
        <v>806</v>
      </c>
      <c r="B807" s="1" t="s">
        <v>4</v>
      </c>
      <c r="C807" s="1" t="str">
        <f>"张辰"</f>
        <v>张辰</v>
      </c>
      <c r="D807" s="1" t="str">
        <f>REPLACE([1]Sheet1!B807,7,4,"****")</f>
        <v>530181****09232617</v>
      </c>
    </row>
    <row r="808" spans="1:4" ht="14.25" customHeight="1">
      <c r="A808" s="1">
        <v>807</v>
      </c>
      <c r="B808" s="1" t="s">
        <v>4</v>
      </c>
      <c r="C808" s="1" t="str">
        <f>"李玲玲"</f>
        <v>李玲玲</v>
      </c>
      <c r="D808" s="1" t="str">
        <f>REPLACE([1]Sheet1!B808,7,4,"****")</f>
        <v>469026****03103622</v>
      </c>
    </row>
    <row r="809" spans="1:4" ht="14.25" customHeight="1">
      <c r="A809" s="1">
        <v>808</v>
      </c>
      <c r="B809" s="1" t="s">
        <v>4</v>
      </c>
      <c r="C809" s="1" t="str">
        <f>"曾德杰"</f>
        <v>曾德杰</v>
      </c>
      <c r="D809" s="1" t="str">
        <f>REPLACE([1]Sheet1!B809,7,4,"****")</f>
        <v>460027****10213759</v>
      </c>
    </row>
    <row r="810" spans="1:4" ht="14.25" customHeight="1">
      <c r="A810" s="1">
        <v>809</v>
      </c>
      <c r="B810" s="1" t="s">
        <v>5</v>
      </c>
      <c r="C810" s="1" t="str">
        <f>"吴方龙"</f>
        <v>吴方龙</v>
      </c>
      <c r="D810" s="1" t="str">
        <f>REPLACE([1]Sheet1!B810,7,4,"****")</f>
        <v>460004****06250416</v>
      </c>
    </row>
    <row r="811" spans="1:4" ht="14.25" customHeight="1">
      <c r="A811" s="1">
        <v>810</v>
      </c>
      <c r="B811" s="1" t="s">
        <v>4</v>
      </c>
      <c r="C811" s="1" t="str">
        <f>"吴淑夫"</f>
        <v>吴淑夫</v>
      </c>
      <c r="D811" s="1" t="str">
        <f>REPLACE([1]Sheet1!B811,7,4,"****")</f>
        <v>460022****01030019</v>
      </c>
    </row>
    <row r="812" spans="1:4" ht="14.25" customHeight="1">
      <c r="A812" s="1">
        <v>811</v>
      </c>
      <c r="B812" s="1" t="s">
        <v>4</v>
      </c>
      <c r="C812" s="1" t="str">
        <f>"吴佩颖"</f>
        <v>吴佩颖</v>
      </c>
      <c r="D812" s="1" t="str">
        <f>REPLACE([1]Sheet1!B812,7,4,"****")</f>
        <v>460102****04242722</v>
      </c>
    </row>
    <row r="813" spans="1:4" ht="14.25" customHeight="1">
      <c r="A813" s="1">
        <v>812</v>
      </c>
      <c r="B813" s="1" t="s">
        <v>4</v>
      </c>
      <c r="C813" s="1" t="str">
        <f>"冯本吹"</f>
        <v>冯本吹</v>
      </c>
      <c r="D813" s="1" t="str">
        <f>REPLACE([1]Sheet1!B813,7,4,"****")</f>
        <v>460031****11255264</v>
      </c>
    </row>
    <row r="814" spans="1:4" ht="14.25" customHeight="1">
      <c r="A814" s="1">
        <v>813</v>
      </c>
      <c r="B814" s="1" t="s">
        <v>4</v>
      </c>
      <c r="C814" s="1" t="str">
        <f>"罗运志"</f>
        <v>罗运志</v>
      </c>
      <c r="D814" s="1" t="str">
        <f>REPLACE([1]Sheet1!B814,7,4,"****")</f>
        <v>460004****03220016</v>
      </c>
    </row>
    <row r="815" spans="1:4" ht="14.25" customHeight="1">
      <c r="A815" s="1">
        <v>814</v>
      </c>
      <c r="B815" s="1" t="s">
        <v>4</v>
      </c>
      <c r="C815" s="1" t="str">
        <f>"羊晓颖"</f>
        <v>羊晓颖</v>
      </c>
      <c r="D815" s="1" t="str">
        <f>REPLACE([1]Sheet1!B815,7,4,"****")</f>
        <v>460030****05010028</v>
      </c>
    </row>
    <row r="816" spans="1:4" ht="14.25" customHeight="1">
      <c r="A816" s="1">
        <v>815</v>
      </c>
      <c r="B816" s="1" t="s">
        <v>4</v>
      </c>
      <c r="C816" s="1" t="str">
        <f>"云丹凤"</f>
        <v>云丹凤</v>
      </c>
      <c r="D816" s="1" t="str">
        <f>REPLACE([1]Sheet1!B816,7,4,"****")</f>
        <v>460022****03124326</v>
      </c>
    </row>
    <row r="817" spans="1:4" ht="14.25" customHeight="1">
      <c r="A817" s="1">
        <v>816</v>
      </c>
      <c r="B817" s="1" t="s">
        <v>4</v>
      </c>
      <c r="C817" s="1" t="str">
        <f>"翁振辉"</f>
        <v>翁振辉</v>
      </c>
      <c r="D817" s="1" t="str">
        <f>REPLACE([1]Sheet1!B817,7,4,"****")</f>
        <v>460006****07121613</v>
      </c>
    </row>
    <row r="818" spans="1:4" ht="14.25" customHeight="1">
      <c r="A818" s="1">
        <v>817</v>
      </c>
      <c r="B818" s="1" t="s">
        <v>4</v>
      </c>
      <c r="C818" s="1" t="str">
        <f>"徐婷婷"</f>
        <v>徐婷婷</v>
      </c>
      <c r="D818" s="1" t="str">
        <f>REPLACE([1]Sheet1!B818,7,4,"****")</f>
        <v>460006****01037223</v>
      </c>
    </row>
    <row r="819" spans="1:4" ht="14.25" customHeight="1">
      <c r="A819" s="1">
        <v>818</v>
      </c>
      <c r="B819" s="1" t="s">
        <v>4</v>
      </c>
      <c r="C819" s="1" t="str">
        <f>"刘青霞"</f>
        <v>刘青霞</v>
      </c>
      <c r="D819" s="1" t="str">
        <f>REPLACE([1]Sheet1!B819,7,4,"****")</f>
        <v>460001****07140022</v>
      </c>
    </row>
    <row r="820" spans="1:4" ht="14.25" customHeight="1">
      <c r="A820" s="1">
        <v>819</v>
      </c>
      <c r="B820" s="1" t="s">
        <v>4</v>
      </c>
      <c r="C820" s="1" t="str">
        <f>"林嫣嫣"</f>
        <v>林嫣嫣</v>
      </c>
      <c r="D820" s="1" t="str">
        <f>REPLACE([1]Sheet1!B820,7,4,"****")</f>
        <v>460034****0305472X</v>
      </c>
    </row>
    <row r="821" spans="1:4" ht="14.25" customHeight="1">
      <c r="A821" s="1">
        <v>820</v>
      </c>
      <c r="B821" s="1" t="s">
        <v>4</v>
      </c>
      <c r="C821" s="1" t="str">
        <f>"王美心"</f>
        <v>王美心</v>
      </c>
      <c r="D821" s="1" t="str">
        <f>REPLACE([1]Sheet1!B821,7,4,"****")</f>
        <v>610422****01210026</v>
      </c>
    </row>
    <row r="822" spans="1:4" ht="14.25" customHeight="1">
      <c r="A822" s="1">
        <v>821</v>
      </c>
      <c r="B822" s="1" t="s">
        <v>4</v>
      </c>
      <c r="C822" s="1" t="str">
        <f>"周威"</f>
        <v>周威</v>
      </c>
      <c r="D822" s="1" t="str">
        <f>REPLACE([1]Sheet1!B822,7,4,"****")</f>
        <v>460102****07190065</v>
      </c>
    </row>
    <row r="823" spans="1:4" ht="14.25" customHeight="1">
      <c r="A823" s="1">
        <v>822</v>
      </c>
      <c r="B823" s="1" t="s">
        <v>4</v>
      </c>
      <c r="C823" s="1" t="str">
        <f>"王春晓"</f>
        <v>王春晓</v>
      </c>
      <c r="D823" s="1" t="str">
        <f>REPLACE([1]Sheet1!B823,7,4,"****")</f>
        <v>522228****11112462</v>
      </c>
    </row>
    <row r="824" spans="1:4" ht="14.25" customHeight="1">
      <c r="A824" s="1">
        <v>823</v>
      </c>
      <c r="B824" s="1" t="s">
        <v>4</v>
      </c>
      <c r="C824" s="1" t="str">
        <f>"张媛"</f>
        <v>张媛</v>
      </c>
      <c r="D824" s="1" t="str">
        <f>REPLACE([1]Sheet1!B824,7,4,"****")</f>
        <v>220202****01150025</v>
      </c>
    </row>
    <row r="825" spans="1:4" ht="14.25" customHeight="1">
      <c r="A825" s="1">
        <v>824</v>
      </c>
      <c r="B825" s="1" t="s">
        <v>4</v>
      </c>
      <c r="C825" s="1" t="str">
        <f>"梁渝淞"</f>
        <v>梁渝淞</v>
      </c>
      <c r="D825" s="1" t="str">
        <f>REPLACE([1]Sheet1!B825,7,4,"****")</f>
        <v>211382****0612062X</v>
      </c>
    </row>
    <row r="826" spans="1:4" ht="14.25" customHeight="1">
      <c r="A826" s="1">
        <v>825</v>
      </c>
      <c r="B826" s="1" t="s">
        <v>4</v>
      </c>
      <c r="C826" s="1" t="str">
        <f>"韩霜"</f>
        <v>韩霜</v>
      </c>
      <c r="D826" s="1" t="str">
        <f>REPLACE([1]Sheet1!B826,7,4,"****")</f>
        <v>372328****08201524</v>
      </c>
    </row>
    <row r="827" spans="1:4" ht="14.25" customHeight="1">
      <c r="A827" s="1">
        <v>826</v>
      </c>
      <c r="B827" s="1" t="s">
        <v>5</v>
      </c>
      <c r="C827" s="1" t="str">
        <f>"陈春燕"</f>
        <v>陈春燕</v>
      </c>
      <c r="D827" s="1" t="str">
        <f>REPLACE([1]Sheet1!B827,7,4,"****")</f>
        <v>460027****06263467</v>
      </c>
    </row>
    <row r="828" spans="1:4" ht="14.25" customHeight="1">
      <c r="A828" s="1">
        <v>827</v>
      </c>
      <c r="B828" s="1" t="s">
        <v>4</v>
      </c>
      <c r="C828" s="1" t="str">
        <f>"郭小枫"</f>
        <v>郭小枫</v>
      </c>
      <c r="D828" s="1" t="str">
        <f>REPLACE([1]Sheet1!B828,7,4,"****")</f>
        <v>460004****06075026</v>
      </c>
    </row>
    <row r="829" spans="1:4" ht="14.25" customHeight="1">
      <c r="A829" s="1">
        <v>828</v>
      </c>
      <c r="B829" s="1" t="s">
        <v>4</v>
      </c>
      <c r="C829" s="1" t="str">
        <f>"李维昊"</f>
        <v>李维昊</v>
      </c>
      <c r="D829" s="1" t="str">
        <f>REPLACE([1]Sheet1!B829,7,4,"****")</f>
        <v>360105****0718283X</v>
      </c>
    </row>
    <row r="830" spans="1:4" ht="14.25" customHeight="1">
      <c r="A830" s="1">
        <v>829</v>
      </c>
      <c r="B830" s="1" t="s">
        <v>4</v>
      </c>
      <c r="C830" s="1" t="str">
        <f>"陈学"</f>
        <v>陈学</v>
      </c>
      <c r="D830" s="1" t="str">
        <f>REPLACE([1]Sheet1!B830,7,4,"****")</f>
        <v>460033****08063277</v>
      </c>
    </row>
    <row r="831" spans="1:4" ht="14.25" customHeight="1">
      <c r="A831" s="1">
        <v>830</v>
      </c>
      <c r="B831" s="1" t="s">
        <v>5</v>
      </c>
      <c r="C831" s="1" t="str">
        <f>"王秋余"</f>
        <v>王秋余</v>
      </c>
      <c r="D831" s="1" t="str">
        <f>REPLACE([1]Sheet1!B831,7,4,"****")</f>
        <v>460002****06154942</v>
      </c>
    </row>
    <row r="832" spans="1:4" ht="14.25" customHeight="1">
      <c r="A832" s="1">
        <v>831</v>
      </c>
      <c r="B832" s="1" t="s">
        <v>5</v>
      </c>
      <c r="C832" s="1" t="str">
        <f>"马超凡"</f>
        <v>马超凡</v>
      </c>
      <c r="D832" s="1" t="str">
        <f>REPLACE([1]Sheet1!B832,7,4,"****")</f>
        <v>460006****01290929</v>
      </c>
    </row>
    <row r="833" spans="1:4" ht="14.25" customHeight="1">
      <c r="A833" s="1">
        <v>832</v>
      </c>
      <c r="B833" s="1" t="s">
        <v>4</v>
      </c>
      <c r="C833" s="1" t="str">
        <f>"白小艳"</f>
        <v>白小艳</v>
      </c>
      <c r="D833" s="1" t="str">
        <f>REPLACE([1]Sheet1!B833,7,4,"****")</f>
        <v>150422****12076329</v>
      </c>
    </row>
    <row r="834" spans="1:4" ht="14.25" customHeight="1">
      <c r="A834" s="1">
        <v>833</v>
      </c>
      <c r="B834" s="1" t="s">
        <v>4</v>
      </c>
      <c r="C834" s="1" t="str">
        <f>"柴嘉瑶"</f>
        <v>柴嘉瑶</v>
      </c>
      <c r="D834" s="1" t="str">
        <f>REPLACE([1]Sheet1!B834,7,4,"****")</f>
        <v>140203****06233924</v>
      </c>
    </row>
    <row r="835" spans="1:4" ht="14.25" customHeight="1">
      <c r="A835" s="1">
        <v>834</v>
      </c>
      <c r="B835" s="1" t="s">
        <v>4</v>
      </c>
      <c r="C835" s="1" t="str">
        <f>"陈冰月"</f>
        <v>陈冰月</v>
      </c>
      <c r="D835" s="1" t="str">
        <f>REPLACE([1]Sheet1!B835,7,4,"****")</f>
        <v>469003****03104820</v>
      </c>
    </row>
    <row r="836" spans="1:4" ht="14.25" customHeight="1">
      <c r="A836" s="1">
        <v>835</v>
      </c>
      <c r="B836" s="1" t="s">
        <v>5</v>
      </c>
      <c r="C836" s="1" t="str">
        <f>"黄乐昌"</f>
        <v>黄乐昌</v>
      </c>
      <c r="D836" s="1" t="str">
        <f>REPLACE([1]Sheet1!B836,7,4,"****")</f>
        <v>460003****01170610</v>
      </c>
    </row>
    <row r="837" spans="1:4" ht="14.25" customHeight="1">
      <c r="A837" s="1">
        <v>836</v>
      </c>
      <c r="B837" s="1" t="s">
        <v>4</v>
      </c>
      <c r="C837" s="1" t="str">
        <f>"虞陈红"</f>
        <v>虞陈红</v>
      </c>
      <c r="D837" s="1" t="str">
        <f>REPLACE([1]Sheet1!B837,7,4,"****")</f>
        <v>460002****02173040</v>
      </c>
    </row>
    <row r="838" spans="1:4" ht="14.25" customHeight="1">
      <c r="A838" s="1">
        <v>837</v>
      </c>
      <c r="B838" s="1" t="s">
        <v>4</v>
      </c>
      <c r="C838" s="1" t="str">
        <f>"吴清梅"</f>
        <v>吴清梅</v>
      </c>
      <c r="D838" s="1" t="str">
        <f>REPLACE([1]Sheet1!B838,7,4,"****")</f>
        <v>460004****12030820</v>
      </c>
    </row>
    <row r="839" spans="1:4" ht="14.25" customHeight="1">
      <c r="A839" s="1">
        <v>838</v>
      </c>
      <c r="B839" s="1" t="s">
        <v>5</v>
      </c>
      <c r="C839" s="1" t="str">
        <f>"曾月"</f>
        <v>曾月</v>
      </c>
      <c r="D839" s="1" t="str">
        <f>REPLACE([1]Sheet1!B839,7,4,"****")</f>
        <v>460102****06121544</v>
      </c>
    </row>
    <row r="840" spans="1:4" ht="14.25" customHeight="1">
      <c r="A840" s="1">
        <v>839</v>
      </c>
      <c r="B840" s="1" t="s">
        <v>5</v>
      </c>
      <c r="C840" s="1" t="str">
        <f>"毛宁宁"</f>
        <v>毛宁宁</v>
      </c>
      <c r="D840" s="1" t="str">
        <f>REPLACE([1]Sheet1!B840,7,4,"****")</f>
        <v>230621****09290668</v>
      </c>
    </row>
    <row r="841" spans="1:4" ht="14.25" customHeight="1">
      <c r="A841" s="1">
        <v>840</v>
      </c>
      <c r="B841" s="1" t="s">
        <v>4</v>
      </c>
      <c r="C841" s="1" t="str">
        <f>"刘晓濛"</f>
        <v>刘晓濛</v>
      </c>
      <c r="D841" s="1" t="str">
        <f>REPLACE([1]Sheet1!B841,7,4,"****")</f>
        <v>210711****02175623</v>
      </c>
    </row>
    <row r="842" spans="1:4" ht="14.25" customHeight="1">
      <c r="A842" s="1">
        <v>841</v>
      </c>
      <c r="B842" s="1" t="s">
        <v>4</v>
      </c>
      <c r="C842" s="1" t="str">
        <f>"王达辉"</f>
        <v>王达辉</v>
      </c>
      <c r="D842" s="1" t="str">
        <f>REPLACE([1]Sheet1!B842,7,4,"****")</f>
        <v>460007****11145013</v>
      </c>
    </row>
    <row r="843" spans="1:4" ht="14.25" customHeight="1">
      <c r="A843" s="1">
        <v>842</v>
      </c>
      <c r="B843" s="1" t="s">
        <v>4</v>
      </c>
      <c r="C843" s="1" t="str">
        <f>"张峻"</f>
        <v>张峻</v>
      </c>
      <c r="D843" s="1" t="str">
        <f>REPLACE([1]Sheet1!B843,7,4,"****")</f>
        <v>460031****03143616</v>
      </c>
    </row>
    <row r="844" spans="1:4" ht="14.25" customHeight="1">
      <c r="A844" s="1">
        <v>843</v>
      </c>
      <c r="B844" s="1" t="s">
        <v>4</v>
      </c>
      <c r="C844" s="1" t="str">
        <f>"蔡逸霖"</f>
        <v>蔡逸霖</v>
      </c>
      <c r="D844" s="1" t="str">
        <f>REPLACE([1]Sheet1!B844,7,4,"****")</f>
        <v>460103****07310048</v>
      </c>
    </row>
    <row r="845" spans="1:4" ht="14.25" customHeight="1">
      <c r="A845" s="1">
        <v>844</v>
      </c>
      <c r="B845" s="1" t="s">
        <v>4</v>
      </c>
      <c r="C845" s="1" t="str">
        <f>"王国鹏"</f>
        <v>王国鹏</v>
      </c>
      <c r="D845" s="1" t="str">
        <f>REPLACE([1]Sheet1!B845,7,4,"****")</f>
        <v>142729****11250614</v>
      </c>
    </row>
    <row r="846" spans="1:4" ht="14.25" customHeight="1">
      <c r="A846" s="1">
        <v>845</v>
      </c>
      <c r="B846" s="1" t="s">
        <v>4</v>
      </c>
      <c r="C846" s="1" t="str">
        <f>"叶富清"</f>
        <v>叶富清</v>
      </c>
      <c r="D846" s="1" t="str">
        <f>REPLACE([1]Sheet1!B846,7,4,"****")</f>
        <v>460006****01051613</v>
      </c>
    </row>
    <row r="847" spans="1:4" ht="14.25" customHeight="1">
      <c r="A847" s="1">
        <v>846</v>
      </c>
      <c r="B847" s="1" t="s">
        <v>5</v>
      </c>
      <c r="C847" s="1" t="str">
        <f>"周文诗"</f>
        <v>周文诗</v>
      </c>
      <c r="D847" s="1" t="str">
        <f>REPLACE([1]Sheet1!B847,7,4,"****")</f>
        <v>460005****11184124</v>
      </c>
    </row>
    <row r="848" spans="1:4" ht="14.25" customHeight="1">
      <c r="A848" s="1">
        <v>847</v>
      </c>
      <c r="B848" s="1" t="s">
        <v>4</v>
      </c>
      <c r="C848" s="1" t="str">
        <f>"何丽燕"</f>
        <v>何丽燕</v>
      </c>
      <c r="D848" s="1" t="str">
        <f>REPLACE([1]Sheet1!B848,7,4,"****")</f>
        <v>460004****10291423</v>
      </c>
    </row>
    <row r="849" spans="1:4" ht="14.25" customHeight="1">
      <c r="A849" s="1">
        <v>848</v>
      </c>
      <c r="B849" s="1" t="s">
        <v>5</v>
      </c>
      <c r="C849" s="1" t="str">
        <f>"黎丹"</f>
        <v>黎丹</v>
      </c>
      <c r="D849" s="1" t="str">
        <f>REPLACE([1]Sheet1!B849,7,4,"****")</f>
        <v>460026****03200022</v>
      </c>
    </row>
    <row r="850" spans="1:4" ht="14.25" customHeight="1">
      <c r="A850" s="1">
        <v>849</v>
      </c>
      <c r="B850" s="1" t="s">
        <v>4</v>
      </c>
      <c r="C850" s="1" t="str">
        <f>"罗中宝"</f>
        <v>罗中宝</v>
      </c>
      <c r="D850" s="1" t="str">
        <f>REPLACE([1]Sheet1!B850,7,4,"****")</f>
        <v>431121****01248015</v>
      </c>
    </row>
    <row r="851" spans="1:4" ht="14.25" customHeight="1">
      <c r="A851" s="1">
        <v>850</v>
      </c>
      <c r="B851" s="1" t="s">
        <v>5</v>
      </c>
      <c r="C851" s="1" t="str">
        <f>"王丽婷"</f>
        <v>王丽婷</v>
      </c>
      <c r="D851" s="1" t="str">
        <f>REPLACE([1]Sheet1!B851,7,4,"****")</f>
        <v>460004****08070622</v>
      </c>
    </row>
    <row r="852" spans="1:4" ht="14.25" customHeight="1">
      <c r="A852" s="1">
        <v>851</v>
      </c>
      <c r="B852" s="1" t="s">
        <v>4</v>
      </c>
      <c r="C852" s="1" t="str">
        <f>"林志俊"</f>
        <v>林志俊</v>
      </c>
      <c r="D852" s="1" t="str">
        <f>REPLACE([1]Sheet1!B852,7,4,"****")</f>
        <v>460004****09090016</v>
      </c>
    </row>
    <row r="853" spans="1:4" ht="14.25" customHeight="1">
      <c r="A853" s="1">
        <v>852</v>
      </c>
      <c r="B853" s="1" t="s">
        <v>4</v>
      </c>
      <c r="C853" s="1" t="str">
        <f>"谢海聪"</f>
        <v>谢海聪</v>
      </c>
      <c r="D853" s="1" t="str">
        <f>REPLACE([1]Sheet1!B853,7,4,"****")</f>
        <v>460028****0308683X</v>
      </c>
    </row>
    <row r="854" spans="1:4" ht="14.25" customHeight="1">
      <c r="A854" s="1">
        <v>853</v>
      </c>
      <c r="B854" s="1" t="s">
        <v>4</v>
      </c>
      <c r="C854" s="1" t="str">
        <f>"施潘靓"</f>
        <v>施潘靓</v>
      </c>
      <c r="D854" s="1" t="str">
        <f>REPLACE([1]Sheet1!B854,7,4,"****")</f>
        <v>460005****02176226</v>
      </c>
    </row>
    <row r="855" spans="1:4" ht="14.25" customHeight="1">
      <c r="A855" s="1">
        <v>854</v>
      </c>
      <c r="B855" s="1" t="s">
        <v>4</v>
      </c>
      <c r="C855" s="1" t="str">
        <f>"颜丽君"</f>
        <v>颜丽君</v>
      </c>
      <c r="D855" s="1" t="str">
        <f>REPLACE([1]Sheet1!B855,7,4,"****")</f>
        <v>460004****09190026</v>
      </c>
    </row>
    <row r="856" spans="1:4" ht="14.25" customHeight="1">
      <c r="A856" s="1">
        <v>855</v>
      </c>
      <c r="B856" s="1" t="s">
        <v>8</v>
      </c>
      <c r="C856" s="1" t="str">
        <f>"姚闯"</f>
        <v>姚闯</v>
      </c>
      <c r="D856" s="1" t="str">
        <f>REPLACE([1]Sheet1!B856,7,4,"****")</f>
        <v>430721****12206433</v>
      </c>
    </row>
    <row r="857" spans="1:4" ht="14.25" customHeight="1">
      <c r="A857" s="1">
        <v>856</v>
      </c>
      <c r="B857" s="1" t="s">
        <v>4</v>
      </c>
      <c r="C857" s="1" t="str">
        <f>"刘思彤"</f>
        <v>刘思彤</v>
      </c>
      <c r="D857" s="1" t="str">
        <f>REPLACE([1]Sheet1!B857,7,4,"****")</f>
        <v>450403****05071223</v>
      </c>
    </row>
    <row r="858" spans="1:4" ht="14.25" customHeight="1">
      <c r="A858" s="1">
        <v>857</v>
      </c>
      <c r="B858" s="1" t="s">
        <v>4</v>
      </c>
      <c r="C858" s="1" t="str">
        <f>"陈静"</f>
        <v>陈静</v>
      </c>
      <c r="D858" s="1" t="str">
        <f>REPLACE([1]Sheet1!B858,7,4,"****")</f>
        <v>460104****11180340</v>
      </c>
    </row>
    <row r="859" spans="1:4" ht="14.25" customHeight="1">
      <c r="A859" s="1">
        <v>858</v>
      </c>
      <c r="B859" s="1" t="s">
        <v>4</v>
      </c>
      <c r="C859" s="1" t="str">
        <f>"王昭鹏"</f>
        <v>王昭鹏</v>
      </c>
      <c r="D859" s="1" t="str">
        <f>REPLACE([1]Sheet1!B859,7,4,"****")</f>
        <v>460004****07300010</v>
      </c>
    </row>
    <row r="860" spans="1:4" ht="14.25" customHeight="1">
      <c r="A860" s="1">
        <v>859</v>
      </c>
      <c r="B860" s="1" t="s">
        <v>4</v>
      </c>
      <c r="C860" s="1" t="str">
        <f>"陈宗蕃"</f>
        <v>陈宗蕃</v>
      </c>
      <c r="D860" s="1" t="str">
        <f>REPLACE([1]Sheet1!B860,7,4,"****")</f>
        <v>460028****09176037</v>
      </c>
    </row>
    <row r="861" spans="1:4" ht="14.25" customHeight="1">
      <c r="A861" s="1">
        <v>860</v>
      </c>
      <c r="B861" s="1" t="s">
        <v>4</v>
      </c>
      <c r="C861" s="1" t="str">
        <f>"王美春"</f>
        <v>王美春</v>
      </c>
      <c r="D861" s="1" t="str">
        <f>REPLACE([1]Sheet1!B861,7,4,"****")</f>
        <v>460003****03225811</v>
      </c>
    </row>
    <row r="862" spans="1:4" ht="14.25" customHeight="1">
      <c r="A862" s="1">
        <v>861</v>
      </c>
      <c r="B862" s="1" t="s">
        <v>4</v>
      </c>
      <c r="C862" s="1" t="str">
        <f>"符苗苗"</f>
        <v>符苗苗</v>
      </c>
      <c r="D862" s="1" t="str">
        <f>REPLACE([1]Sheet1!B862,7,4,"****")</f>
        <v>460006****09104869</v>
      </c>
    </row>
    <row r="863" spans="1:4" ht="14.25" customHeight="1">
      <c r="A863" s="1">
        <v>862</v>
      </c>
      <c r="B863" s="1" t="s">
        <v>4</v>
      </c>
      <c r="C863" s="1" t="str">
        <f>"黄贯咪"</f>
        <v>黄贯咪</v>
      </c>
      <c r="D863" s="1" t="str">
        <f>REPLACE([1]Sheet1!B863,7,4,"****")</f>
        <v>460027****05192922</v>
      </c>
    </row>
    <row r="864" spans="1:4" ht="14.25" customHeight="1">
      <c r="A864" s="1">
        <v>863</v>
      </c>
      <c r="B864" s="1" t="s">
        <v>4</v>
      </c>
      <c r="C864" s="1" t="str">
        <f>"林海玉"</f>
        <v>林海玉</v>
      </c>
      <c r="D864" s="1" t="str">
        <f>REPLACE([1]Sheet1!B864,7,4,"****")</f>
        <v>460006****0312162X</v>
      </c>
    </row>
    <row r="865" spans="1:4" ht="14.25" customHeight="1">
      <c r="A865" s="1">
        <v>864</v>
      </c>
      <c r="B865" s="1" t="s">
        <v>4</v>
      </c>
      <c r="C865" s="1" t="str">
        <f>"陈冬瑶"</f>
        <v>陈冬瑶</v>
      </c>
      <c r="D865" s="1" t="str">
        <f>REPLACE([1]Sheet1!B865,7,4,"****")</f>
        <v>460021****01302127</v>
      </c>
    </row>
    <row r="866" spans="1:4" ht="14.25" customHeight="1">
      <c r="A866" s="1">
        <v>865</v>
      </c>
      <c r="B866" s="1" t="s">
        <v>5</v>
      </c>
      <c r="C866" s="1" t="str">
        <f>"周诗敏"</f>
        <v>周诗敏</v>
      </c>
      <c r="D866" s="1" t="str">
        <f>REPLACE([1]Sheet1!B866,7,4,"****")</f>
        <v>440781****01114327</v>
      </c>
    </row>
    <row r="867" spans="1:4" ht="14.25" customHeight="1">
      <c r="A867" s="1">
        <v>866</v>
      </c>
      <c r="B867" s="1" t="s">
        <v>4</v>
      </c>
      <c r="C867" s="1" t="str">
        <f>" 曾春辉"</f>
        <v>曾春辉</v>
      </c>
      <c r="D867" s="1" t="str">
        <f>REPLACE([1]Sheet1!B867,7,4,"****")</f>
        <v>460025****11130921</v>
      </c>
    </row>
    <row r="868" spans="1:4" ht="14.25" customHeight="1">
      <c r="A868" s="1">
        <v>867</v>
      </c>
      <c r="B868" s="1" t="s">
        <v>4</v>
      </c>
      <c r="C868" s="1" t="str">
        <f>"王颖"</f>
        <v>王颖</v>
      </c>
      <c r="D868" s="1" t="str">
        <f>REPLACE([1]Sheet1!B868,7,4,"****")</f>
        <v>130635****01055265</v>
      </c>
    </row>
    <row r="869" spans="1:4" ht="14.25" customHeight="1">
      <c r="A869" s="1">
        <v>868</v>
      </c>
      <c r="B869" s="1" t="s">
        <v>4</v>
      </c>
      <c r="C869" s="1" t="str">
        <f>"陈建房=芳"</f>
        <v>陈建房=芳</v>
      </c>
      <c r="D869" s="1" t="str">
        <f>REPLACE([1]Sheet1!B869,7,4,"****")</f>
        <v>460007****12277644</v>
      </c>
    </row>
    <row r="870" spans="1:4" ht="14.25" customHeight="1">
      <c r="A870" s="1">
        <v>869</v>
      </c>
      <c r="B870" s="1" t="s">
        <v>4</v>
      </c>
      <c r="C870" s="1" t="str">
        <f>"冯译"</f>
        <v>冯译</v>
      </c>
      <c r="D870" s="1" t="str">
        <f>REPLACE([1]Sheet1!B870,7,4,"****")</f>
        <v>469002****04290312</v>
      </c>
    </row>
    <row r="871" spans="1:4" ht="14.25" customHeight="1">
      <c r="A871" s="1">
        <v>870</v>
      </c>
      <c r="B871" s="1" t="s">
        <v>4</v>
      </c>
      <c r="C871" s="1" t="str">
        <f>"邓雪"</f>
        <v>邓雪</v>
      </c>
      <c r="D871" s="1" t="str">
        <f>REPLACE([1]Sheet1!B871,7,4,"****")</f>
        <v>460004****0213524X</v>
      </c>
    </row>
    <row r="872" spans="1:4" ht="14.25" customHeight="1">
      <c r="A872" s="1">
        <v>871</v>
      </c>
      <c r="B872" s="1" t="s">
        <v>4</v>
      </c>
      <c r="C872" s="1" t="str">
        <f>"王昌婷"</f>
        <v>王昌婷</v>
      </c>
      <c r="D872" s="1" t="str">
        <f>REPLACE([1]Sheet1!B872,7,4,"****")</f>
        <v>460033****03053929</v>
      </c>
    </row>
    <row r="873" spans="1:4" ht="14.25" customHeight="1">
      <c r="A873" s="1">
        <v>872</v>
      </c>
      <c r="B873" s="1" t="s">
        <v>4</v>
      </c>
      <c r="C873" s="1" t="str">
        <f>"张景飞"</f>
        <v>张景飞</v>
      </c>
      <c r="D873" s="1" t="str">
        <f>REPLACE([1]Sheet1!B873,7,4,"****")</f>
        <v>460006****0604291X</v>
      </c>
    </row>
    <row r="874" spans="1:4" ht="14.25" customHeight="1">
      <c r="A874" s="1">
        <v>873</v>
      </c>
      <c r="B874" s="1" t="s">
        <v>4</v>
      </c>
      <c r="C874" s="1" t="str">
        <f>"孙小浛"</f>
        <v>孙小浛</v>
      </c>
      <c r="D874" s="1" t="str">
        <f>REPLACE([1]Sheet1!B874,7,4,"****")</f>
        <v>220502****07090626</v>
      </c>
    </row>
    <row r="875" spans="1:4" ht="14.25" customHeight="1">
      <c r="A875" s="1">
        <v>874</v>
      </c>
      <c r="B875" s="1" t="s">
        <v>5</v>
      </c>
      <c r="C875" s="1" t="str">
        <f>"钟俊民"</f>
        <v>钟俊民</v>
      </c>
      <c r="D875" s="1" t="str">
        <f>REPLACE([1]Sheet1!B875,7,4,"****")</f>
        <v>460102****12181254</v>
      </c>
    </row>
    <row r="876" spans="1:4" ht="14.25" customHeight="1">
      <c r="A876" s="1">
        <v>875</v>
      </c>
      <c r="B876" s="1" t="s">
        <v>4</v>
      </c>
      <c r="C876" s="1" t="str">
        <f>"黄小芳"</f>
        <v>黄小芳</v>
      </c>
      <c r="D876" s="1" t="str">
        <f>REPLACE([1]Sheet1!B876,7,4,"****")</f>
        <v>460004****05050222</v>
      </c>
    </row>
    <row r="877" spans="1:4" ht="14.25" customHeight="1">
      <c r="A877" s="1">
        <v>876</v>
      </c>
      <c r="B877" s="1" t="s">
        <v>4</v>
      </c>
      <c r="C877" s="1" t="str">
        <f>"陈燕利"</f>
        <v>陈燕利</v>
      </c>
      <c r="D877" s="1" t="str">
        <f>REPLACE([1]Sheet1!B877,7,4,"****")</f>
        <v>460007****10257645</v>
      </c>
    </row>
    <row r="878" spans="1:4" ht="14.25" customHeight="1">
      <c r="A878" s="1">
        <v>877</v>
      </c>
      <c r="B878" s="1" t="s">
        <v>4</v>
      </c>
      <c r="C878" s="1" t="str">
        <f>"卢钟礼"</f>
        <v>卢钟礼</v>
      </c>
      <c r="D878" s="1" t="str">
        <f>REPLACE([1]Sheet1!B878,7,4,"****")</f>
        <v>460007****0413081X</v>
      </c>
    </row>
    <row r="879" spans="1:4" ht="14.25" customHeight="1">
      <c r="A879" s="1">
        <v>878</v>
      </c>
      <c r="B879" s="1" t="s">
        <v>4</v>
      </c>
      <c r="C879" s="1" t="str">
        <f>"王欣慧"</f>
        <v>王欣慧</v>
      </c>
      <c r="D879" s="1" t="str">
        <f>REPLACE([1]Sheet1!B879,7,4,"****")</f>
        <v>460025****07290322</v>
      </c>
    </row>
    <row r="880" spans="1:4" ht="14.25" customHeight="1">
      <c r="A880" s="1">
        <v>879</v>
      </c>
      <c r="B880" s="1" t="s">
        <v>5</v>
      </c>
      <c r="C880" s="1" t="str">
        <f>"林海丽"</f>
        <v>林海丽</v>
      </c>
      <c r="D880" s="1" t="str">
        <f>REPLACE([1]Sheet1!B880,7,4,"****")</f>
        <v>460007****08065042</v>
      </c>
    </row>
    <row r="881" spans="1:4" ht="14.25" customHeight="1">
      <c r="A881" s="1">
        <v>880</v>
      </c>
      <c r="B881" s="1" t="s">
        <v>4</v>
      </c>
      <c r="C881" s="1" t="str">
        <f>"邝美娟"</f>
        <v>邝美娟</v>
      </c>
      <c r="D881" s="1" t="str">
        <f>REPLACE([1]Sheet1!B881,7,4,"****")</f>
        <v>431023****04046548</v>
      </c>
    </row>
    <row r="882" spans="1:4" ht="14.25" customHeight="1">
      <c r="A882" s="1">
        <v>881</v>
      </c>
      <c r="B882" s="1" t="s">
        <v>7</v>
      </c>
      <c r="C882" s="1" t="str">
        <f>"冯妹"</f>
        <v>冯妹</v>
      </c>
      <c r="D882" s="1" t="str">
        <f>REPLACE([1]Sheet1!B882,7,4,"****")</f>
        <v>460004****04054225</v>
      </c>
    </row>
    <row r="883" spans="1:4" ht="14.25" customHeight="1">
      <c r="A883" s="1">
        <v>882</v>
      </c>
      <c r="B883" s="1" t="s">
        <v>4</v>
      </c>
      <c r="C883" s="1" t="str">
        <f>"付琴晴"</f>
        <v>付琴晴</v>
      </c>
      <c r="D883" s="1" t="str">
        <f>REPLACE([1]Sheet1!B883,7,4,"****")</f>
        <v>500238****0405770X</v>
      </c>
    </row>
    <row r="884" spans="1:4" ht="14.25" customHeight="1">
      <c r="A884" s="1">
        <v>883</v>
      </c>
      <c r="B884" s="1" t="s">
        <v>4</v>
      </c>
      <c r="C884" s="1" t="str">
        <f>"潘孝晔"</f>
        <v>潘孝晔</v>
      </c>
      <c r="D884" s="1" t="str">
        <f>REPLACE([1]Sheet1!B884,7,4,"****")</f>
        <v>460004****04010414</v>
      </c>
    </row>
    <row r="885" spans="1:4" ht="14.25" customHeight="1">
      <c r="A885" s="1">
        <v>884</v>
      </c>
      <c r="B885" s="1" t="s">
        <v>5</v>
      </c>
      <c r="C885" s="1" t="str">
        <f>"杨悦"</f>
        <v>杨悦</v>
      </c>
      <c r="D885" s="1" t="str">
        <f>REPLACE([1]Sheet1!B885,7,4,"****")</f>
        <v>532122****10261028</v>
      </c>
    </row>
    <row r="886" spans="1:4" ht="14.25" customHeight="1">
      <c r="A886" s="1">
        <v>885</v>
      </c>
      <c r="B886" s="1" t="s">
        <v>4</v>
      </c>
      <c r="C886" s="1" t="str">
        <f>"符新勋"</f>
        <v>符新勋</v>
      </c>
      <c r="D886" s="1" t="str">
        <f>REPLACE([1]Sheet1!B886,7,4,"****")</f>
        <v>460003****07014650</v>
      </c>
    </row>
    <row r="887" spans="1:4" ht="14.25" customHeight="1">
      <c r="A887" s="1">
        <v>886</v>
      </c>
      <c r="B887" s="1" t="s">
        <v>4</v>
      </c>
      <c r="C887" s="1" t="str">
        <f>"吴曼妃"</f>
        <v>吴曼妃</v>
      </c>
      <c r="D887" s="1" t="str">
        <f>REPLACE([1]Sheet1!B887,7,4,"****")</f>
        <v>460003****12032641</v>
      </c>
    </row>
    <row r="888" spans="1:4" ht="14.25" customHeight="1">
      <c r="A888" s="1">
        <v>887</v>
      </c>
      <c r="B888" s="1" t="s">
        <v>5</v>
      </c>
      <c r="C888" s="1" t="str">
        <f>"张韫娴"</f>
        <v>张韫娴</v>
      </c>
      <c r="D888" s="1" t="str">
        <f>REPLACE([1]Sheet1!B888,7,4,"****")</f>
        <v>410711****08021522</v>
      </c>
    </row>
    <row r="889" spans="1:4" ht="14.25" customHeight="1">
      <c r="A889" s="1">
        <v>888</v>
      </c>
      <c r="B889" s="1" t="s">
        <v>4</v>
      </c>
      <c r="C889" s="1" t="str">
        <f>"王霞"</f>
        <v>王霞</v>
      </c>
      <c r="D889" s="1" t="str">
        <f>REPLACE([1]Sheet1!B889,7,4,"****")</f>
        <v>460027****02102069</v>
      </c>
    </row>
    <row r="890" spans="1:4" ht="14.25" customHeight="1">
      <c r="A890" s="1">
        <v>889</v>
      </c>
      <c r="B890" s="1" t="s">
        <v>5</v>
      </c>
      <c r="C890" s="1" t="str">
        <f>"曾彩平"</f>
        <v>曾彩平</v>
      </c>
      <c r="D890" s="1" t="str">
        <f>REPLACE([1]Sheet1!B890,7,4,"****")</f>
        <v>460004****12301825</v>
      </c>
    </row>
    <row r="891" spans="1:4" ht="14.25" customHeight="1">
      <c r="A891" s="1">
        <v>890</v>
      </c>
      <c r="B891" s="1" t="s">
        <v>4</v>
      </c>
      <c r="C891" s="1" t="str">
        <f>"陈海兴"</f>
        <v>陈海兴</v>
      </c>
      <c r="D891" s="1" t="str">
        <f>REPLACE([1]Sheet1!B891,7,4,"****")</f>
        <v>460102****03172713</v>
      </c>
    </row>
    <row r="892" spans="1:4" ht="14.25" customHeight="1">
      <c r="A892" s="1">
        <v>891</v>
      </c>
      <c r="B892" s="1" t="s">
        <v>4</v>
      </c>
      <c r="C892" s="1" t="str">
        <f>"谢小惠"</f>
        <v>谢小惠</v>
      </c>
      <c r="D892" s="1" t="str">
        <f>REPLACE([1]Sheet1!B892,7,4,"****")</f>
        <v>460004****11260427</v>
      </c>
    </row>
    <row r="893" spans="1:4" ht="14.25" customHeight="1">
      <c r="A893" s="1">
        <v>892</v>
      </c>
      <c r="B893" s="1" t="s">
        <v>4</v>
      </c>
      <c r="C893" s="1" t="str">
        <f>"王莹"</f>
        <v>王莹</v>
      </c>
      <c r="D893" s="1" t="str">
        <f>REPLACE([1]Sheet1!B893,7,4,"****")</f>
        <v>460007****09026189</v>
      </c>
    </row>
    <row r="894" spans="1:4" ht="14.25" customHeight="1">
      <c r="A894" s="1">
        <v>893</v>
      </c>
      <c r="B894" s="1" t="s">
        <v>4</v>
      </c>
      <c r="C894" s="1" t="str">
        <f>"符绳娜"</f>
        <v>符绳娜</v>
      </c>
      <c r="D894" s="1" t="str">
        <f>REPLACE([1]Sheet1!B894,7,4,"****")</f>
        <v>460007****0807412X</v>
      </c>
    </row>
    <row r="895" spans="1:4" ht="14.25" customHeight="1">
      <c r="A895" s="1">
        <v>894</v>
      </c>
      <c r="B895" s="1" t="s">
        <v>4</v>
      </c>
      <c r="C895" s="1" t="str">
        <f>"陈华阳"</f>
        <v>陈华阳</v>
      </c>
      <c r="D895" s="1" t="str">
        <f>REPLACE([1]Sheet1!B895,7,4,"****")</f>
        <v>460006****06202311</v>
      </c>
    </row>
    <row r="896" spans="1:4" ht="14.25" customHeight="1">
      <c r="A896" s="1">
        <v>895</v>
      </c>
      <c r="B896" s="1" t="s">
        <v>4</v>
      </c>
      <c r="C896" s="1" t="str">
        <f>"江勇军"</f>
        <v>江勇军</v>
      </c>
      <c r="D896" s="1" t="str">
        <f>REPLACE([1]Sheet1!B896,7,4,"****")</f>
        <v>510521****01291438</v>
      </c>
    </row>
    <row r="897" spans="1:4" ht="14.25" customHeight="1">
      <c r="A897" s="1">
        <v>896</v>
      </c>
      <c r="B897" s="1" t="s">
        <v>4</v>
      </c>
      <c r="C897" s="1" t="str">
        <f>"李畅高"</f>
        <v>李畅高</v>
      </c>
      <c r="D897" s="1" t="str">
        <f>REPLACE([1]Sheet1!B897,7,4,"****")</f>
        <v>460027****12254159</v>
      </c>
    </row>
    <row r="898" spans="1:4" ht="14.25" customHeight="1">
      <c r="A898" s="1">
        <v>897</v>
      </c>
      <c r="B898" s="1" t="s">
        <v>5</v>
      </c>
      <c r="C898" s="1" t="str">
        <f>"周奠海"</f>
        <v>周奠海</v>
      </c>
      <c r="D898" s="1" t="str">
        <f>REPLACE([1]Sheet1!B898,7,4,"****")</f>
        <v>460003****11194037</v>
      </c>
    </row>
    <row r="899" spans="1:4" ht="14.25" customHeight="1">
      <c r="A899" s="1">
        <v>898</v>
      </c>
      <c r="B899" s="1" t="s">
        <v>4</v>
      </c>
      <c r="C899" s="1" t="str">
        <f>"杜小慧"</f>
        <v>杜小慧</v>
      </c>
      <c r="D899" s="1" t="str">
        <f>REPLACE([1]Sheet1!B899,7,4,"****")</f>
        <v>460103****0528272X</v>
      </c>
    </row>
    <row r="900" spans="1:4" ht="14.25" customHeight="1">
      <c r="A900" s="1">
        <v>899</v>
      </c>
      <c r="B900" s="1" t="s">
        <v>5</v>
      </c>
      <c r="C900" s="1" t="str">
        <f>"吴文波"</f>
        <v>吴文波</v>
      </c>
      <c r="D900" s="1" t="str">
        <f>REPLACE([1]Sheet1!B900,7,4,"****")</f>
        <v>460006****09090211</v>
      </c>
    </row>
    <row r="901" spans="1:4" ht="14.25" customHeight="1">
      <c r="A901" s="1">
        <v>900</v>
      </c>
      <c r="B901" s="1" t="s">
        <v>5</v>
      </c>
      <c r="C901" s="1" t="str">
        <f>"赵安宇"</f>
        <v>赵安宇</v>
      </c>
      <c r="D901" s="1" t="str">
        <f>REPLACE([1]Sheet1!B901,7,4,"****")</f>
        <v>210211****05047019</v>
      </c>
    </row>
    <row r="902" spans="1:4" ht="14.25" customHeight="1">
      <c r="A902" s="1">
        <v>901</v>
      </c>
      <c r="B902" s="1" t="s">
        <v>5</v>
      </c>
      <c r="C902" s="1" t="str">
        <f>"王珍珍"</f>
        <v>王珍珍</v>
      </c>
      <c r="D902" s="1" t="str">
        <f>REPLACE([1]Sheet1!B902,7,4,"****")</f>
        <v>460034****07201521</v>
      </c>
    </row>
    <row r="903" spans="1:4" ht="14.25" customHeight="1">
      <c r="A903" s="1">
        <v>902</v>
      </c>
      <c r="B903" s="1" t="s">
        <v>6</v>
      </c>
      <c r="C903" s="1" t="str">
        <f>"孙春晓"</f>
        <v>孙春晓</v>
      </c>
      <c r="D903" s="1" t="str">
        <f>REPLACE([1]Sheet1!B903,7,4,"****")</f>
        <v>370322****01033713</v>
      </c>
    </row>
    <row r="904" spans="1:4" ht="14.25" customHeight="1">
      <c r="A904" s="1">
        <v>903</v>
      </c>
      <c r="B904" s="1" t="s">
        <v>4</v>
      </c>
      <c r="C904" s="1" t="str">
        <f>"阮钰"</f>
        <v>阮钰</v>
      </c>
      <c r="D904" s="1" t="str">
        <f>REPLACE([1]Sheet1!B904,7,4,"****")</f>
        <v>460022****12016223</v>
      </c>
    </row>
    <row r="905" spans="1:4" ht="14.25" customHeight="1">
      <c r="A905" s="1">
        <v>904</v>
      </c>
      <c r="B905" s="1" t="s">
        <v>4</v>
      </c>
      <c r="C905" s="1" t="str">
        <f>"郑小正"</f>
        <v>郑小正</v>
      </c>
      <c r="D905" s="1" t="str">
        <f>REPLACE([1]Sheet1!B905,7,4,"****")</f>
        <v>460028****01050035</v>
      </c>
    </row>
    <row r="906" spans="1:4" ht="14.25" customHeight="1">
      <c r="A906" s="1">
        <v>905</v>
      </c>
      <c r="B906" s="1" t="s">
        <v>4</v>
      </c>
      <c r="C906" s="1" t="str">
        <f>"王华轩"</f>
        <v>王华轩</v>
      </c>
      <c r="D906" s="1" t="str">
        <f>REPLACE([1]Sheet1!B906,7,4,"****")</f>
        <v>460105****07074817</v>
      </c>
    </row>
    <row r="907" spans="1:4" ht="14.25" customHeight="1">
      <c r="A907" s="1">
        <v>906</v>
      </c>
      <c r="B907" s="1" t="s">
        <v>4</v>
      </c>
      <c r="C907" s="1" t="str">
        <f>"刘其明"</f>
        <v>刘其明</v>
      </c>
      <c r="D907" s="1" t="str">
        <f>REPLACE([1]Sheet1!B907,7,4,"****")</f>
        <v>430482****09074013</v>
      </c>
    </row>
    <row r="908" spans="1:4" ht="14.25" customHeight="1">
      <c r="A908" s="1">
        <v>907</v>
      </c>
      <c r="B908" s="1" t="s">
        <v>4</v>
      </c>
      <c r="C908" s="1" t="str">
        <f>"张立静"</f>
        <v>张立静</v>
      </c>
      <c r="D908" s="1" t="str">
        <f>REPLACE([1]Sheet1!B908,7,4,"****")</f>
        <v>230623****02100083</v>
      </c>
    </row>
    <row r="909" spans="1:4" ht="14.25" customHeight="1">
      <c r="A909" s="1">
        <v>908</v>
      </c>
      <c r="B909" s="1" t="s">
        <v>4</v>
      </c>
      <c r="C909" s="1" t="str">
        <f>"张欣瑞"</f>
        <v>张欣瑞</v>
      </c>
      <c r="D909" s="1" t="str">
        <f>REPLACE([1]Sheet1!B909,7,4,"****")</f>
        <v>420683****10180022</v>
      </c>
    </row>
    <row r="910" spans="1:4" ht="14.25" customHeight="1">
      <c r="A910" s="1">
        <v>909</v>
      </c>
      <c r="B910" s="1" t="s">
        <v>4</v>
      </c>
      <c r="C910" s="1" t="str">
        <f>"王本立"</f>
        <v>王本立</v>
      </c>
      <c r="D910" s="1" t="str">
        <f>REPLACE([1]Sheet1!B910,7,4,"****")</f>
        <v>460003****09152039</v>
      </c>
    </row>
    <row r="911" spans="1:4" ht="14.25" customHeight="1">
      <c r="A911" s="1">
        <v>910</v>
      </c>
      <c r="B911" s="1" t="s">
        <v>4</v>
      </c>
      <c r="C911" s="1" t="str">
        <f>"潘国正"</f>
        <v>潘国正</v>
      </c>
      <c r="D911" s="1" t="str">
        <f>REPLACE([1]Sheet1!B911,7,4,"****")</f>
        <v>460004****08160810</v>
      </c>
    </row>
    <row r="912" spans="1:4" ht="14.25" customHeight="1">
      <c r="A912" s="1">
        <v>911</v>
      </c>
      <c r="B912" s="1" t="s">
        <v>4</v>
      </c>
      <c r="C912" s="1" t="str">
        <f>"艾思远"</f>
        <v>艾思远</v>
      </c>
      <c r="D912" s="1" t="str">
        <f>REPLACE([1]Sheet1!B912,7,4,"****")</f>
        <v>230822****0118645X</v>
      </c>
    </row>
    <row r="913" spans="1:4" ht="14.25" customHeight="1">
      <c r="A913" s="1">
        <v>912</v>
      </c>
      <c r="B913" s="1" t="s">
        <v>14</v>
      </c>
      <c r="C913" s="1" t="str">
        <f>"魏梓凌"</f>
        <v>魏梓凌</v>
      </c>
      <c r="D913" s="1" t="str">
        <f>REPLACE([1]Sheet1!B913,7,4,"****")</f>
        <v>460103****0818122X</v>
      </c>
    </row>
    <row r="914" spans="1:4" ht="14.25" customHeight="1">
      <c r="A914" s="1">
        <v>913</v>
      </c>
      <c r="B914" s="1" t="s">
        <v>4</v>
      </c>
      <c r="C914" s="1" t="str">
        <f>"刘彩红"</f>
        <v>刘彩红</v>
      </c>
      <c r="D914" s="1" t="str">
        <f>REPLACE([1]Sheet1!B914,7,4,"****")</f>
        <v>141181****08230024</v>
      </c>
    </row>
    <row r="915" spans="1:4" ht="14.25" customHeight="1">
      <c r="A915" s="1">
        <v>914</v>
      </c>
      <c r="B915" s="1" t="s">
        <v>4</v>
      </c>
      <c r="C915" s="1" t="str">
        <f>"米泽杰"</f>
        <v>米泽杰</v>
      </c>
      <c r="D915" s="1" t="str">
        <f>REPLACE([1]Sheet1!B915,7,4,"****")</f>
        <v>460103****08210029</v>
      </c>
    </row>
    <row r="916" spans="1:4" ht="14.25" customHeight="1">
      <c r="A916" s="1">
        <v>915</v>
      </c>
      <c r="B916" s="1" t="s">
        <v>4</v>
      </c>
      <c r="C916" s="1" t="str">
        <f>"李艳"</f>
        <v>李艳</v>
      </c>
      <c r="D916" s="1" t="str">
        <f>REPLACE([1]Sheet1!B916,7,4,"****")</f>
        <v>362323****11162925</v>
      </c>
    </row>
    <row r="917" spans="1:4" ht="14.25" customHeight="1">
      <c r="A917" s="1">
        <v>916</v>
      </c>
      <c r="B917" s="1" t="s">
        <v>4</v>
      </c>
      <c r="C917" s="1" t="str">
        <f>"羊琼莲"</f>
        <v>羊琼莲</v>
      </c>
      <c r="D917" s="1" t="str">
        <f>REPLACE([1]Sheet1!B917,7,4,"****")</f>
        <v>460003****09093445</v>
      </c>
    </row>
    <row r="918" spans="1:4" ht="14.25" customHeight="1">
      <c r="A918" s="1">
        <v>917</v>
      </c>
      <c r="B918" s="1" t="s">
        <v>5</v>
      </c>
      <c r="C918" s="1" t="str">
        <f>"钟婷"</f>
        <v>钟婷</v>
      </c>
      <c r="D918" s="1" t="str">
        <f>REPLACE([1]Sheet1!B918,7,4,"****")</f>
        <v>460103****1114032X</v>
      </c>
    </row>
    <row r="919" spans="1:4" ht="14.25" customHeight="1">
      <c r="A919" s="1">
        <v>918</v>
      </c>
      <c r="B919" s="1" t="s">
        <v>4</v>
      </c>
      <c r="C919" s="1" t="str">
        <f>"杨来浩"</f>
        <v>杨来浩</v>
      </c>
      <c r="D919" s="1" t="str">
        <f>REPLACE([1]Sheet1!B919,7,4,"****")</f>
        <v>460022****0530191X</v>
      </c>
    </row>
    <row r="920" spans="1:4" ht="14.25" customHeight="1">
      <c r="A920" s="1">
        <v>919</v>
      </c>
      <c r="B920" s="1" t="s">
        <v>4</v>
      </c>
      <c r="C920" s="1" t="str">
        <f>"罗敏"</f>
        <v>罗敏</v>
      </c>
      <c r="D920" s="1" t="str">
        <f>REPLACE([1]Sheet1!B920,7,4,"****")</f>
        <v>460006****06277528</v>
      </c>
    </row>
    <row r="921" spans="1:4" ht="14.25" customHeight="1">
      <c r="A921" s="1">
        <v>920</v>
      </c>
      <c r="B921" s="1" t="s">
        <v>4</v>
      </c>
      <c r="C921" s="1" t="str">
        <f>"邓俊士"</f>
        <v>邓俊士</v>
      </c>
      <c r="D921" s="1" t="str">
        <f>REPLACE([1]Sheet1!B921,7,4,"****")</f>
        <v>460003****06276636</v>
      </c>
    </row>
    <row r="922" spans="1:4" ht="14.25" customHeight="1">
      <c r="A922" s="1">
        <v>921</v>
      </c>
      <c r="B922" s="1" t="s">
        <v>4</v>
      </c>
      <c r="C922" s="1" t="str">
        <f>"周啟导"</f>
        <v>周啟导</v>
      </c>
      <c r="D922" s="1" t="str">
        <f>REPLACE([1]Sheet1!B922,7,4,"****")</f>
        <v>460033****07174494</v>
      </c>
    </row>
    <row r="923" spans="1:4" ht="14.25" customHeight="1">
      <c r="A923" s="1">
        <v>922</v>
      </c>
      <c r="B923" s="1" t="s">
        <v>4</v>
      </c>
      <c r="C923" s="1" t="str">
        <f>"李霞"</f>
        <v>李霞</v>
      </c>
      <c r="D923" s="1" t="str">
        <f>REPLACE([1]Sheet1!B923,7,4,"****")</f>
        <v>141124****08170044</v>
      </c>
    </row>
    <row r="924" spans="1:4" ht="14.25" customHeight="1">
      <c r="A924" s="1">
        <v>923</v>
      </c>
      <c r="B924" s="1" t="s">
        <v>5</v>
      </c>
      <c r="C924" s="1" t="str">
        <f>"陈艳霞"</f>
        <v>陈艳霞</v>
      </c>
      <c r="D924" s="1" t="str">
        <f>REPLACE([1]Sheet1!B924,7,4,"****")</f>
        <v>460034****03050707</v>
      </c>
    </row>
    <row r="925" spans="1:4" ht="14.25" customHeight="1">
      <c r="A925" s="1">
        <v>924</v>
      </c>
      <c r="B925" s="1" t="s">
        <v>4</v>
      </c>
      <c r="C925" s="1" t="str">
        <f>"蔡雪娇"</f>
        <v>蔡雪娇</v>
      </c>
      <c r="D925" s="1" t="str">
        <f>REPLACE([1]Sheet1!B925,7,4,"****")</f>
        <v>460004****12210047</v>
      </c>
    </row>
    <row r="926" spans="1:4" ht="14.25" customHeight="1">
      <c r="A926" s="1">
        <v>925</v>
      </c>
      <c r="B926" s="1" t="s">
        <v>5</v>
      </c>
      <c r="C926" s="1" t="str">
        <f>"许宏应"</f>
        <v>许宏应</v>
      </c>
      <c r="D926" s="1" t="str">
        <f>REPLACE([1]Sheet1!B926,7,4,"****")</f>
        <v>460007****02125038</v>
      </c>
    </row>
    <row r="927" spans="1:4" ht="14.25" customHeight="1">
      <c r="A927" s="1">
        <v>926</v>
      </c>
      <c r="B927" s="1" t="s">
        <v>4</v>
      </c>
      <c r="C927" s="1" t="str">
        <f>"吉如倩"</f>
        <v>吉如倩</v>
      </c>
      <c r="D927" s="1" t="str">
        <f>REPLACE([1]Sheet1!B927,7,4,"****")</f>
        <v>460007****10115006</v>
      </c>
    </row>
    <row r="928" spans="1:4" ht="14.25" customHeight="1">
      <c r="A928" s="1">
        <v>927</v>
      </c>
      <c r="B928" s="1" t="s">
        <v>4</v>
      </c>
      <c r="C928" s="1" t="str">
        <f>"熊玉冰"</f>
        <v>熊玉冰</v>
      </c>
      <c r="D928" s="1" t="str">
        <f>REPLACE([1]Sheet1!B928,7,4,"****")</f>
        <v>420106****09304025</v>
      </c>
    </row>
    <row r="929" spans="1:4" ht="14.25" customHeight="1">
      <c r="A929" s="1">
        <v>928</v>
      </c>
      <c r="B929" s="1" t="s">
        <v>4</v>
      </c>
      <c r="C929" s="1" t="str">
        <f>"陈荣业"</f>
        <v>陈荣业</v>
      </c>
      <c r="D929" s="1" t="str">
        <f>REPLACE([1]Sheet1!B929,7,4,"****")</f>
        <v>460027****08082934</v>
      </c>
    </row>
    <row r="930" spans="1:4" ht="14.25" customHeight="1">
      <c r="A930" s="1">
        <v>929</v>
      </c>
      <c r="B930" s="1" t="s">
        <v>4</v>
      </c>
      <c r="C930" s="1" t="str">
        <f>"李茂文"</f>
        <v>李茂文</v>
      </c>
      <c r="D930" s="1" t="str">
        <f>REPLACE([1]Sheet1!B930,7,4,"****")</f>
        <v>460004****1206521X</v>
      </c>
    </row>
    <row r="931" spans="1:4" ht="14.25" customHeight="1">
      <c r="A931" s="1">
        <v>930</v>
      </c>
      <c r="B931" s="1" t="s">
        <v>4</v>
      </c>
      <c r="C931" s="1" t="str">
        <f>"吴喆滢"</f>
        <v>吴喆滢</v>
      </c>
      <c r="D931" s="1" t="str">
        <f>REPLACE([1]Sheet1!B931,7,4,"****")</f>
        <v>460004****10123649</v>
      </c>
    </row>
    <row r="932" spans="1:4" ht="14.25" customHeight="1">
      <c r="A932" s="1">
        <v>931</v>
      </c>
      <c r="B932" s="1" t="s">
        <v>4</v>
      </c>
      <c r="C932" s="1" t="str">
        <f>"冼佳怡"</f>
        <v>冼佳怡</v>
      </c>
      <c r="D932" s="1" t="str">
        <f>REPLACE([1]Sheet1!B932,7,4,"****")</f>
        <v>460004****07110222</v>
      </c>
    </row>
    <row r="933" spans="1:4" ht="14.25" customHeight="1">
      <c r="A933" s="1">
        <v>932</v>
      </c>
      <c r="B933" s="1" t="s">
        <v>5</v>
      </c>
      <c r="C933" s="1" t="str">
        <f>"李景雨"</f>
        <v>李景雨</v>
      </c>
      <c r="D933" s="1" t="str">
        <f>REPLACE([1]Sheet1!B933,7,4,"****")</f>
        <v>460002****04133829</v>
      </c>
    </row>
    <row r="934" spans="1:4" ht="14.25" customHeight="1">
      <c r="A934" s="1">
        <v>933</v>
      </c>
      <c r="B934" s="1" t="s">
        <v>5</v>
      </c>
      <c r="C934" s="1" t="str">
        <f>"于民袖"</f>
        <v>于民袖</v>
      </c>
      <c r="D934" s="1" t="str">
        <f>REPLACE([1]Sheet1!B934,7,4,"****")</f>
        <v>231102****08050210</v>
      </c>
    </row>
    <row r="935" spans="1:4" ht="14.25" customHeight="1">
      <c r="A935" s="1">
        <v>934</v>
      </c>
      <c r="B935" s="1" t="s">
        <v>4</v>
      </c>
      <c r="C935" s="1" t="str">
        <f>"何烨"</f>
        <v>何烨</v>
      </c>
      <c r="D935" s="1" t="str">
        <f>REPLACE([1]Sheet1!B935,7,4,"****")</f>
        <v>460005****10085626</v>
      </c>
    </row>
    <row r="936" spans="1:4" ht="14.25" customHeight="1">
      <c r="A936" s="1">
        <v>935</v>
      </c>
      <c r="B936" s="1" t="s">
        <v>4</v>
      </c>
      <c r="C936" s="1" t="str">
        <f>"张立营"</f>
        <v>张立营</v>
      </c>
      <c r="D936" s="1" t="str">
        <f>REPLACE([1]Sheet1!B936,7,4,"****")</f>
        <v>370911****01244035</v>
      </c>
    </row>
    <row r="937" spans="1:4" ht="14.25" customHeight="1">
      <c r="A937" s="1">
        <v>936</v>
      </c>
      <c r="B937" s="1" t="s">
        <v>5</v>
      </c>
      <c r="C937" s="1" t="str">
        <f>"李昌权"</f>
        <v>李昌权</v>
      </c>
      <c r="D937" s="1" t="str">
        <f>REPLACE([1]Sheet1!B937,7,4,"****")</f>
        <v>460027****02034114</v>
      </c>
    </row>
    <row r="938" spans="1:4" ht="14.25" customHeight="1">
      <c r="A938" s="1">
        <v>937</v>
      </c>
      <c r="B938" s="1" t="s">
        <v>4</v>
      </c>
      <c r="C938" s="1" t="str">
        <f>"林欣"</f>
        <v>林欣</v>
      </c>
      <c r="D938" s="1" t="str">
        <f>REPLACE([1]Sheet1!B938,7,4,"****")</f>
        <v>460006****11072746</v>
      </c>
    </row>
    <row r="939" spans="1:4" ht="14.25" customHeight="1">
      <c r="A939" s="1">
        <v>938</v>
      </c>
      <c r="B939" s="1" t="s">
        <v>5</v>
      </c>
      <c r="C939" s="1" t="str">
        <f>"钟涛"</f>
        <v>钟涛</v>
      </c>
      <c r="D939" s="1" t="str">
        <f>REPLACE([1]Sheet1!B939,7,4,"****")</f>
        <v>460006****07010011</v>
      </c>
    </row>
    <row r="940" spans="1:4" ht="14.25" customHeight="1">
      <c r="A940" s="1">
        <v>939</v>
      </c>
      <c r="B940" s="1" t="s">
        <v>14</v>
      </c>
      <c r="C940" s="1" t="str">
        <f>"陈天丽"</f>
        <v>陈天丽</v>
      </c>
      <c r="D940" s="1" t="str">
        <f>REPLACE([1]Sheet1!B940,7,4,"****")</f>
        <v>460103****10191225</v>
      </c>
    </row>
    <row r="941" spans="1:4" ht="14.25" customHeight="1">
      <c r="A941" s="1">
        <v>940</v>
      </c>
      <c r="B941" s="1" t="s">
        <v>4</v>
      </c>
      <c r="C941" s="1" t="str">
        <f>"冯小雯"</f>
        <v>冯小雯</v>
      </c>
      <c r="D941" s="1" t="str">
        <f>REPLACE([1]Sheet1!B941,7,4,"****")</f>
        <v>460002****12123025</v>
      </c>
    </row>
    <row r="942" spans="1:4" ht="14.25" customHeight="1">
      <c r="A942" s="1">
        <v>941</v>
      </c>
      <c r="B942" s="1" t="s">
        <v>4</v>
      </c>
      <c r="C942" s="1" t="str">
        <f>"张艺"</f>
        <v>张艺</v>
      </c>
      <c r="D942" s="1" t="str">
        <f>REPLACE([1]Sheet1!B942,7,4,"****")</f>
        <v>460004****12020852</v>
      </c>
    </row>
    <row r="943" spans="1:4" ht="14.25" customHeight="1">
      <c r="A943" s="1">
        <v>942</v>
      </c>
      <c r="B943" s="1" t="s">
        <v>4</v>
      </c>
      <c r="C943" s="1" t="str">
        <f>"王日利"</f>
        <v>王日利</v>
      </c>
      <c r="D943" s="1" t="str">
        <f>REPLACE([1]Sheet1!B943,7,4,"****")</f>
        <v>460004****09200839</v>
      </c>
    </row>
    <row r="944" spans="1:4" ht="14.25" customHeight="1">
      <c r="A944" s="1">
        <v>943</v>
      </c>
      <c r="B944" s="1" t="s">
        <v>5</v>
      </c>
      <c r="C944" s="1" t="str">
        <f>"左家赛"</f>
        <v>左家赛</v>
      </c>
      <c r="D944" s="1" t="str">
        <f>REPLACE([1]Sheet1!B944,7,4,"****")</f>
        <v>460034****04090041</v>
      </c>
    </row>
    <row r="945" spans="1:4" ht="14.25" customHeight="1">
      <c r="A945" s="1">
        <v>944</v>
      </c>
      <c r="B945" s="1" t="s">
        <v>4</v>
      </c>
      <c r="C945" s="1" t="str">
        <f>"林壮丽"</f>
        <v>林壮丽</v>
      </c>
      <c r="D945" s="1" t="str">
        <f>REPLACE([1]Sheet1!B945,7,4,"****")</f>
        <v>469003****11130926</v>
      </c>
    </row>
    <row r="946" spans="1:4" ht="14.25" customHeight="1">
      <c r="A946" s="1">
        <v>945</v>
      </c>
      <c r="B946" s="1" t="s">
        <v>7</v>
      </c>
      <c r="C946" s="1" t="str">
        <f>"韩雨彤"</f>
        <v>韩雨彤</v>
      </c>
      <c r="D946" s="1" t="str">
        <f>REPLACE([1]Sheet1!B946,7,4,"****")</f>
        <v>222403****09150941</v>
      </c>
    </row>
    <row r="947" spans="1:4" ht="14.25" customHeight="1">
      <c r="A947" s="1">
        <v>946</v>
      </c>
      <c r="B947" s="1" t="s">
        <v>4</v>
      </c>
      <c r="C947" s="1" t="str">
        <f>"高秀桂"</f>
        <v>高秀桂</v>
      </c>
      <c r="D947" s="1" t="str">
        <f>REPLACE([1]Sheet1!B947,7,4,"****")</f>
        <v>460003****06292040</v>
      </c>
    </row>
    <row r="948" spans="1:4" ht="14.25" customHeight="1">
      <c r="A948" s="1">
        <v>947</v>
      </c>
      <c r="B948" s="1" t="s">
        <v>4</v>
      </c>
      <c r="C948" s="1" t="str">
        <f>"蔡汝政"</f>
        <v>蔡汝政</v>
      </c>
      <c r="D948" s="1" t="str">
        <f>REPLACE([1]Sheet1!B948,7,4,"****")</f>
        <v>460027****08054754</v>
      </c>
    </row>
    <row r="949" spans="1:4" ht="14.25" customHeight="1">
      <c r="A949" s="1">
        <v>948</v>
      </c>
      <c r="B949" s="1" t="s">
        <v>5</v>
      </c>
      <c r="C949" s="1" t="str">
        <f>"文育玙"</f>
        <v>文育玙</v>
      </c>
      <c r="D949" s="1" t="str">
        <f>REPLACE([1]Sheet1!B949,7,4,"****")</f>
        <v>460200****06010023</v>
      </c>
    </row>
    <row r="950" spans="1:4" ht="14.25" customHeight="1">
      <c r="A950" s="1">
        <v>949</v>
      </c>
      <c r="B950" s="1" t="s">
        <v>4</v>
      </c>
      <c r="C950" s="1" t="str">
        <f>"王玥涵"</f>
        <v>王玥涵</v>
      </c>
      <c r="D950" s="1" t="str">
        <f>REPLACE([1]Sheet1!B950,7,4,"****")</f>
        <v>370685****11090020</v>
      </c>
    </row>
    <row r="951" spans="1:4" ht="14.25" customHeight="1">
      <c r="A951" s="1">
        <v>950</v>
      </c>
      <c r="B951" s="1" t="s">
        <v>4</v>
      </c>
      <c r="C951" s="1" t="str">
        <f>"赵艳艳"</f>
        <v>赵艳艳</v>
      </c>
      <c r="D951" s="1" t="str">
        <f>REPLACE([1]Sheet1!B951,7,4,"****")</f>
        <v>410403****02065527</v>
      </c>
    </row>
    <row r="952" spans="1:4" ht="14.25" customHeight="1">
      <c r="A952" s="1">
        <v>951</v>
      </c>
      <c r="B952" s="1" t="s">
        <v>5</v>
      </c>
      <c r="C952" s="1" t="str">
        <f>"张博云"</f>
        <v>张博云</v>
      </c>
      <c r="D952" s="1" t="str">
        <f>REPLACE([1]Sheet1!B952,7,4,"****")</f>
        <v>460036****08020014</v>
      </c>
    </row>
    <row r="953" spans="1:4" ht="14.25" customHeight="1">
      <c r="A953" s="1">
        <v>952</v>
      </c>
      <c r="B953" s="1" t="s">
        <v>4</v>
      </c>
      <c r="C953" s="1" t="str">
        <f>"朱庆庆"</f>
        <v>朱庆庆</v>
      </c>
      <c r="D953" s="1" t="str">
        <f>REPLACE([1]Sheet1!B953,7,4,"****")</f>
        <v>371326****12096421</v>
      </c>
    </row>
    <row r="954" spans="1:4" ht="14.25" customHeight="1">
      <c r="A954" s="1">
        <v>953</v>
      </c>
      <c r="B954" s="1" t="s">
        <v>7</v>
      </c>
      <c r="C954" s="1" t="str">
        <f>"刘小凤"</f>
        <v>刘小凤</v>
      </c>
      <c r="D954" s="1" t="str">
        <f>REPLACE([1]Sheet1!B954,7,4,"****")</f>
        <v>460006****06034426</v>
      </c>
    </row>
    <row r="955" spans="1:4" ht="14.25" customHeight="1">
      <c r="A955" s="1">
        <v>954</v>
      </c>
      <c r="B955" s="1" t="s">
        <v>4</v>
      </c>
      <c r="C955" s="1" t="str">
        <f>"梁婷婷"</f>
        <v>梁婷婷</v>
      </c>
      <c r="D955" s="1" t="str">
        <f>REPLACE([1]Sheet1!B955,7,4,"****")</f>
        <v>460025****03300042</v>
      </c>
    </row>
    <row r="956" spans="1:4" ht="14.25" customHeight="1">
      <c r="A956" s="1">
        <v>955</v>
      </c>
      <c r="B956" s="1" t="s">
        <v>8</v>
      </c>
      <c r="C956" s="1" t="str">
        <f>"周儒"</f>
        <v>周儒</v>
      </c>
      <c r="D956" s="1" t="str">
        <f>REPLACE([1]Sheet1!B956,7,4,"****")</f>
        <v>460027****10133796</v>
      </c>
    </row>
    <row r="957" spans="1:4" ht="14.25" customHeight="1">
      <c r="A957" s="1">
        <v>956</v>
      </c>
      <c r="B957" s="1" t="s">
        <v>4</v>
      </c>
      <c r="C957" s="1" t="str">
        <f>"方健威"</f>
        <v>方健威</v>
      </c>
      <c r="D957" s="1" t="str">
        <f>REPLACE([1]Sheet1!B957,7,4,"****")</f>
        <v>460034****0904551X</v>
      </c>
    </row>
    <row r="958" spans="1:4" ht="14.25" customHeight="1">
      <c r="A958" s="1">
        <v>957</v>
      </c>
      <c r="B958" s="1" t="s">
        <v>4</v>
      </c>
      <c r="C958" s="1" t="str">
        <f>"崔文倩"</f>
        <v>崔文倩</v>
      </c>
      <c r="D958" s="1" t="str">
        <f>REPLACE([1]Sheet1!B958,7,4,"****")</f>
        <v>341225****01036420</v>
      </c>
    </row>
    <row r="959" spans="1:4" ht="14.25" customHeight="1">
      <c r="A959" s="1">
        <v>958</v>
      </c>
      <c r="B959" s="1" t="s">
        <v>8</v>
      </c>
      <c r="C959" s="1" t="str">
        <f>"陈宛仪"</f>
        <v>陈宛仪</v>
      </c>
      <c r="D959" s="1" t="str">
        <f>REPLACE([1]Sheet1!B959,7,4,"****")</f>
        <v>210902****07265544</v>
      </c>
    </row>
    <row r="960" spans="1:4" ht="14.25" customHeight="1">
      <c r="A960" s="1">
        <v>959</v>
      </c>
      <c r="B960" s="1" t="s">
        <v>4</v>
      </c>
      <c r="C960" s="1" t="str">
        <f>"许梦灵"</f>
        <v>许梦灵</v>
      </c>
      <c r="D960" s="1" t="str">
        <f>REPLACE([1]Sheet1!B960,7,4,"****")</f>
        <v>460028****09046828</v>
      </c>
    </row>
    <row r="961" spans="1:4" ht="14.25" customHeight="1">
      <c r="A961" s="1">
        <v>960</v>
      </c>
      <c r="B961" s="1" t="s">
        <v>5</v>
      </c>
      <c r="C961" s="1" t="str">
        <f>"孙宇欣"</f>
        <v>孙宇欣</v>
      </c>
      <c r="D961" s="1" t="str">
        <f>REPLACE([1]Sheet1!B961,7,4,"****")</f>
        <v>220421****03133129</v>
      </c>
    </row>
    <row r="962" spans="1:4" ht="14.25" customHeight="1">
      <c r="A962" s="1">
        <v>961</v>
      </c>
      <c r="B962" s="1" t="s">
        <v>4</v>
      </c>
      <c r="C962" s="1" t="str">
        <f>"吴小灵"</f>
        <v>吴小灵</v>
      </c>
      <c r="D962" s="1" t="str">
        <f>REPLACE([1]Sheet1!B962,7,4,"****")</f>
        <v>460028****07186023</v>
      </c>
    </row>
    <row r="963" spans="1:4" ht="14.25" customHeight="1">
      <c r="A963" s="1">
        <v>962</v>
      </c>
      <c r="B963" s="1" t="s">
        <v>4</v>
      </c>
      <c r="C963" s="1" t="str">
        <f>"周玉娇"</f>
        <v>周玉娇</v>
      </c>
      <c r="D963" s="1" t="str">
        <f>REPLACE([1]Sheet1!B963,7,4,"****")</f>
        <v>460002****11091023</v>
      </c>
    </row>
    <row r="964" spans="1:4" ht="14.25" customHeight="1">
      <c r="A964" s="1">
        <v>963</v>
      </c>
      <c r="B964" s="1" t="s">
        <v>4</v>
      </c>
      <c r="C964" s="1" t="str">
        <f>"董淑心"</f>
        <v>董淑心</v>
      </c>
      <c r="D964" s="1" t="str">
        <f>REPLACE([1]Sheet1!B964,7,4,"****")</f>
        <v>460032****01110820</v>
      </c>
    </row>
    <row r="965" spans="1:4" ht="14.25" customHeight="1">
      <c r="A965" s="1">
        <v>964</v>
      </c>
      <c r="B965" s="1" t="s">
        <v>4</v>
      </c>
      <c r="C965" s="1" t="str">
        <f>"王声宝"</f>
        <v>王声宝</v>
      </c>
      <c r="D965" s="1" t="str">
        <f>REPLACE([1]Sheet1!B965,7,4,"****")</f>
        <v>460006****08184830</v>
      </c>
    </row>
    <row r="966" spans="1:4" ht="14.25" customHeight="1">
      <c r="A966" s="1">
        <v>965</v>
      </c>
      <c r="B966" s="1" t="s">
        <v>4</v>
      </c>
      <c r="C966" s="1" t="str">
        <f>"邢暖"</f>
        <v>邢暖</v>
      </c>
      <c r="D966" s="1" t="str">
        <f>REPLACE([1]Sheet1!B966,7,4,"****")</f>
        <v>460033****04013880</v>
      </c>
    </row>
    <row r="967" spans="1:4" ht="14.25" customHeight="1">
      <c r="A967" s="1">
        <v>966</v>
      </c>
      <c r="B967" s="1" t="s">
        <v>5</v>
      </c>
      <c r="C967" s="1" t="str">
        <f>"谢雄圆"</f>
        <v>谢雄圆</v>
      </c>
      <c r="D967" s="1" t="str">
        <f>REPLACE([1]Sheet1!B967,7,4,"****")</f>
        <v>441324****02115322</v>
      </c>
    </row>
    <row r="968" spans="1:4" ht="14.25" customHeight="1">
      <c r="A968" s="1">
        <v>967</v>
      </c>
      <c r="B968" s="1" t="s">
        <v>5</v>
      </c>
      <c r="C968" s="1" t="str">
        <f>"陈开雄"</f>
        <v>陈开雄</v>
      </c>
      <c r="D968" s="1" t="str">
        <f>REPLACE([1]Sheet1!B968,7,4,"****")</f>
        <v>460200****08104458</v>
      </c>
    </row>
    <row r="969" spans="1:4" ht="14.25" customHeight="1">
      <c r="A969" s="1">
        <v>968</v>
      </c>
      <c r="B969" s="1" t="s">
        <v>5</v>
      </c>
      <c r="C969" s="1" t="str">
        <f>"赵棉"</f>
        <v>赵棉</v>
      </c>
      <c r="D969" s="1" t="str">
        <f>REPLACE([1]Sheet1!B969,7,4,"****")</f>
        <v>460028****02131610</v>
      </c>
    </row>
    <row r="970" spans="1:4" ht="14.25" customHeight="1">
      <c r="A970" s="1">
        <v>969</v>
      </c>
      <c r="B970" s="1" t="s">
        <v>4</v>
      </c>
      <c r="C970" s="1" t="str">
        <f>"林若君"</f>
        <v>林若君</v>
      </c>
      <c r="D970" s="1" t="str">
        <f>REPLACE([1]Sheet1!B970,7,4,"****")</f>
        <v>460027****02086644</v>
      </c>
    </row>
    <row r="971" spans="1:4" ht="14.25" customHeight="1">
      <c r="A971" s="1">
        <v>970</v>
      </c>
      <c r="B971" s="1" t="s">
        <v>5</v>
      </c>
      <c r="C971" s="1" t="str">
        <f>"高圆"</f>
        <v>高圆</v>
      </c>
      <c r="D971" s="1" t="str">
        <f>REPLACE([1]Sheet1!B971,7,4,"****")</f>
        <v>220721****0703342X</v>
      </c>
    </row>
    <row r="972" spans="1:4" ht="14.25" customHeight="1">
      <c r="A972" s="1">
        <v>971</v>
      </c>
      <c r="B972" s="1" t="s">
        <v>4</v>
      </c>
      <c r="C972" s="1" t="str">
        <f>"陈琳"</f>
        <v>陈琳</v>
      </c>
      <c r="D972" s="1" t="str">
        <f>REPLACE([1]Sheet1!B972,7,4,"****")</f>
        <v>460027****05177629</v>
      </c>
    </row>
    <row r="973" spans="1:4" ht="14.25" customHeight="1">
      <c r="A973" s="1">
        <v>972</v>
      </c>
      <c r="B973" s="1" t="s">
        <v>4</v>
      </c>
      <c r="C973" s="1" t="str">
        <f>"侯杰"</f>
        <v>侯杰</v>
      </c>
      <c r="D973" s="1" t="str">
        <f>REPLACE([1]Sheet1!B973,7,4,"****")</f>
        <v>460006****06207517</v>
      </c>
    </row>
    <row r="974" spans="1:4" ht="14.25" customHeight="1">
      <c r="A974" s="1">
        <v>973</v>
      </c>
      <c r="B974" s="1" t="s">
        <v>4</v>
      </c>
      <c r="C974" s="1" t="str">
        <f>"吴慧"</f>
        <v>吴慧</v>
      </c>
      <c r="D974" s="1" t="str">
        <f>REPLACE([1]Sheet1!B974,7,4,"****")</f>
        <v>460027****0529628X</v>
      </c>
    </row>
    <row r="975" spans="1:4" ht="14.25" customHeight="1">
      <c r="A975" s="1">
        <v>974</v>
      </c>
      <c r="B975" s="1" t="s">
        <v>4</v>
      </c>
      <c r="C975" s="1" t="str">
        <f>"符式飞"</f>
        <v>符式飞</v>
      </c>
      <c r="D975" s="1" t="str">
        <f>REPLACE([1]Sheet1!B975,7,4,"****")</f>
        <v>460025****0420241X</v>
      </c>
    </row>
    <row r="976" spans="1:4" ht="14.25" customHeight="1">
      <c r="A976" s="1">
        <v>975</v>
      </c>
      <c r="B976" s="1" t="s">
        <v>5</v>
      </c>
      <c r="C976" s="1" t="str">
        <f>"陈雅"</f>
        <v>陈雅</v>
      </c>
      <c r="D976" s="1" t="str">
        <f>REPLACE([1]Sheet1!B976,7,4,"****")</f>
        <v>460034****01140707</v>
      </c>
    </row>
    <row r="977" spans="1:4" ht="14.25" customHeight="1">
      <c r="A977" s="1">
        <v>976</v>
      </c>
      <c r="B977" s="1" t="s">
        <v>4</v>
      </c>
      <c r="C977" s="1" t="str">
        <f>"吕俊杰"</f>
        <v>吕俊杰</v>
      </c>
      <c r="D977" s="1" t="str">
        <f>REPLACE([1]Sheet1!B977,7,4,"****")</f>
        <v>362325****03251637</v>
      </c>
    </row>
    <row r="978" spans="1:4" ht="14.25" customHeight="1">
      <c r="A978" s="1">
        <v>977</v>
      </c>
      <c r="B978" s="1" t="s">
        <v>5</v>
      </c>
      <c r="C978" s="1" t="str">
        <f>"孙驰"</f>
        <v>孙驰</v>
      </c>
      <c r="D978" s="1" t="str">
        <f>REPLACE([1]Sheet1!B978,7,4,"****")</f>
        <v>460033****03203218</v>
      </c>
    </row>
    <row r="979" spans="1:4" ht="14.25" customHeight="1">
      <c r="A979" s="1">
        <v>978</v>
      </c>
      <c r="B979" s="1" t="s">
        <v>4</v>
      </c>
      <c r="C979" s="1" t="str">
        <f>"韩文婷"</f>
        <v>韩文婷</v>
      </c>
      <c r="D979" s="1" t="str">
        <f>REPLACE([1]Sheet1!B979,7,4,"****")</f>
        <v>460004****07250420</v>
      </c>
    </row>
    <row r="980" spans="1:4" ht="14.25" customHeight="1">
      <c r="A980" s="1">
        <v>979</v>
      </c>
      <c r="B980" s="1" t="s">
        <v>4</v>
      </c>
      <c r="C980" s="1" t="str">
        <f>"舒子航"</f>
        <v>舒子航</v>
      </c>
      <c r="D980" s="1" t="str">
        <f>REPLACE([1]Sheet1!B980,7,4,"****")</f>
        <v>362232****07100036</v>
      </c>
    </row>
    <row r="981" spans="1:4" ht="14.25" customHeight="1">
      <c r="A981" s="1">
        <v>980</v>
      </c>
      <c r="B981" s="1" t="s">
        <v>5</v>
      </c>
      <c r="C981" s="1" t="str">
        <f>"黄雁玲"</f>
        <v>黄雁玲</v>
      </c>
      <c r="D981" s="1" t="str">
        <f>REPLACE([1]Sheet1!B981,7,4,"****")</f>
        <v>460030****07044825</v>
      </c>
    </row>
    <row r="982" spans="1:4" ht="14.25" customHeight="1">
      <c r="A982" s="1">
        <v>981</v>
      </c>
      <c r="B982" s="1" t="s">
        <v>4</v>
      </c>
      <c r="C982" s="1" t="str">
        <f>"刘毅"</f>
        <v>刘毅</v>
      </c>
      <c r="D982" s="1" t="str">
        <f>REPLACE([1]Sheet1!B982,7,4,"****")</f>
        <v>420324****07070038</v>
      </c>
    </row>
    <row r="983" spans="1:4" ht="14.25" customHeight="1">
      <c r="A983" s="1">
        <v>982</v>
      </c>
      <c r="B983" s="1" t="s">
        <v>4</v>
      </c>
      <c r="C983" s="1" t="str">
        <f>"王声磊"</f>
        <v>王声磊</v>
      </c>
      <c r="D983" s="1" t="str">
        <f>REPLACE([1]Sheet1!B983,7,4,"****")</f>
        <v>460006****10224819</v>
      </c>
    </row>
    <row r="984" spans="1:4" ht="14.25" customHeight="1">
      <c r="A984" s="1">
        <v>983</v>
      </c>
      <c r="B984" s="1" t="s">
        <v>4</v>
      </c>
      <c r="C984" s="1" t="str">
        <f>"吴丛弋"</f>
        <v>吴丛弋</v>
      </c>
      <c r="D984" s="1" t="str">
        <f>REPLACE([1]Sheet1!B984,7,4,"****")</f>
        <v>460200****05110021</v>
      </c>
    </row>
    <row r="985" spans="1:4" ht="14.25" customHeight="1">
      <c r="A985" s="1">
        <v>984</v>
      </c>
      <c r="B985" s="1" t="s">
        <v>4</v>
      </c>
      <c r="C985" s="1" t="str">
        <f>"吴璇"</f>
        <v>吴璇</v>
      </c>
      <c r="D985" s="1" t="str">
        <f>REPLACE([1]Sheet1!B985,7,4,"****")</f>
        <v>460102****08201226</v>
      </c>
    </row>
    <row r="986" spans="1:4" ht="14.25" customHeight="1">
      <c r="A986" s="1">
        <v>985</v>
      </c>
      <c r="B986" s="1" t="s">
        <v>4</v>
      </c>
      <c r="C986" s="1" t="str">
        <f>"黄淑涵"</f>
        <v>黄淑涵</v>
      </c>
      <c r="D986" s="1" t="str">
        <f>REPLACE([1]Sheet1!B986,7,4,"****")</f>
        <v>533527****09280026</v>
      </c>
    </row>
    <row r="987" spans="1:4" ht="14.25" customHeight="1">
      <c r="A987" s="1">
        <v>986</v>
      </c>
      <c r="B987" s="1" t="s">
        <v>4</v>
      </c>
      <c r="C987" s="1" t="str">
        <f>"陈方雄"</f>
        <v>陈方雄</v>
      </c>
      <c r="D987" s="1" t="str">
        <f>REPLACE([1]Sheet1!B987,7,4,"****")</f>
        <v>460006****08180612</v>
      </c>
    </row>
    <row r="988" spans="1:4" ht="14.25" customHeight="1">
      <c r="A988" s="1">
        <v>987</v>
      </c>
      <c r="B988" s="1" t="s">
        <v>4</v>
      </c>
      <c r="C988" s="1" t="str">
        <f>"王小雨"</f>
        <v>王小雨</v>
      </c>
      <c r="D988" s="1" t="str">
        <f>REPLACE([1]Sheet1!B988,7,4,"****")</f>
        <v>460033****0729388X</v>
      </c>
    </row>
    <row r="989" spans="1:4" ht="14.25" customHeight="1">
      <c r="A989" s="1">
        <v>988</v>
      </c>
      <c r="B989" s="1" t="s">
        <v>4</v>
      </c>
      <c r="C989" s="1" t="str">
        <f>"陈学科"</f>
        <v>陈学科</v>
      </c>
      <c r="D989" s="1" t="str">
        <f>REPLACE([1]Sheet1!B989,7,4,"****")</f>
        <v>460104****07010615</v>
      </c>
    </row>
    <row r="990" spans="1:4" ht="14.25" customHeight="1">
      <c r="A990" s="1">
        <v>989</v>
      </c>
      <c r="B990" s="1" t="s">
        <v>4</v>
      </c>
      <c r="C990" s="1" t="str">
        <f>"符运珍"</f>
        <v>符运珍</v>
      </c>
      <c r="D990" s="1" t="str">
        <f>REPLACE([1]Sheet1!B990,7,4,"****")</f>
        <v>460007****10077627</v>
      </c>
    </row>
    <row r="991" spans="1:4" ht="14.25" customHeight="1">
      <c r="A991" s="1">
        <v>990</v>
      </c>
      <c r="B991" s="1" t="s">
        <v>5</v>
      </c>
      <c r="C991" s="1" t="str">
        <f>"陈雅蕾"</f>
        <v>陈雅蕾</v>
      </c>
      <c r="D991" s="1" t="str">
        <f>REPLACE([1]Sheet1!B991,7,4,"****")</f>
        <v>460034****10281528</v>
      </c>
    </row>
    <row r="992" spans="1:4" ht="14.25" customHeight="1">
      <c r="A992" s="1">
        <v>991</v>
      </c>
      <c r="B992" s="1" t="s">
        <v>4</v>
      </c>
      <c r="C992" s="1" t="str">
        <f>"郭志威"</f>
        <v>郭志威</v>
      </c>
      <c r="D992" s="1" t="str">
        <f>REPLACE([1]Sheet1!B992,7,4,"****")</f>
        <v>370882****03200819</v>
      </c>
    </row>
    <row r="993" spans="1:4" ht="14.25" customHeight="1">
      <c r="A993" s="1">
        <v>992</v>
      </c>
      <c r="B993" s="1" t="s">
        <v>5</v>
      </c>
      <c r="C993" s="1" t="str">
        <f>"刘文龙"</f>
        <v>刘文龙</v>
      </c>
      <c r="D993" s="1" t="str">
        <f>REPLACE([1]Sheet1!B993,7,4,"****")</f>
        <v>152224****05282013</v>
      </c>
    </row>
    <row r="994" spans="1:4" ht="14.25" customHeight="1">
      <c r="A994" s="1">
        <v>993</v>
      </c>
      <c r="B994" s="1" t="s">
        <v>10</v>
      </c>
      <c r="C994" s="1" t="str">
        <f>"李竑伯"</f>
        <v>李竑伯</v>
      </c>
      <c r="D994" s="1" t="str">
        <f>REPLACE([1]Sheet1!B994,7,4,"****")</f>
        <v>211002****0806121X</v>
      </c>
    </row>
    <row r="995" spans="1:4" ht="14.25" customHeight="1">
      <c r="A995" s="1">
        <v>994</v>
      </c>
      <c r="B995" s="1" t="s">
        <v>4</v>
      </c>
      <c r="C995" s="1" t="str">
        <f>"赵苏南"</f>
        <v>赵苏南</v>
      </c>
      <c r="D995" s="1" t="str">
        <f>REPLACE([1]Sheet1!B995,7,4,"****")</f>
        <v>411481****08021825</v>
      </c>
    </row>
    <row r="996" spans="1:4" ht="14.25" customHeight="1">
      <c r="A996" s="1">
        <v>995</v>
      </c>
      <c r="B996" s="1" t="s">
        <v>4</v>
      </c>
      <c r="C996" s="1" t="str">
        <f>"符运能"</f>
        <v>符运能</v>
      </c>
      <c r="D996" s="1" t="str">
        <f>REPLACE([1]Sheet1!B996,7,4,"****")</f>
        <v>460032****11157618</v>
      </c>
    </row>
    <row r="997" spans="1:4" ht="14.25" customHeight="1">
      <c r="A997" s="1">
        <v>996</v>
      </c>
      <c r="B997" s="1" t="s">
        <v>4</v>
      </c>
      <c r="C997" s="1" t="str">
        <f>"文开鹏"</f>
        <v>文开鹏</v>
      </c>
      <c r="D997" s="1" t="str">
        <f>REPLACE([1]Sheet1!B997,7,4,"****")</f>
        <v>460007****11024370</v>
      </c>
    </row>
    <row r="998" spans="1:4" ht="14.25" customHeight="1">
      <c r="A998" s="1">
        <v>997</v>
      </c>
      <c r="B998" s="1" t="s">
        <v>4</v>
      </c>
      <c r="C998" s="1" t="str">
        <f>"陈晓云"</f>
        <v>陈晓云</v>
      </c>
      <c r="D998" s="1" t="str">
        <f>REPLACE([1]Sheet1!B998,7,4,"****")</f>
        <v>460001****03020720</v>
      </c>
    </row>
    <row r="999" spans="1:4" ht="14.25" customHeight="1">
      <c r="A999" s="1">
        <v>998</v>
      </c>
      <c r="B999" s="1" t="s">
        <v>4</v>
      </c>
      <c r="C999" s="1" t="str">
        <f>"朱铱依"</f>
        <v>朱铱依</v>
      </c>
      <c r="D999" s="1" t="str">
        <f>REPLACE([1]Sheet1!B999,7,4,"****")</f>
        <v>430626****11070065</v>
      </c>
    </row>
    <row r="1000" spans="1:4" ht="14.25" customHeight="1">
      <c r="A1000" s="1">
        <v>999</v>
      </c>
      <c r="B1000" s="1" t="s">
        <v>5</v>
      </c>
      <c r="C1000" s="1" t="str">
        <f>"冯梦云"</f>
        <v>冯梦云</v>
      </c>
      <c r="D1000" s="1" t="str">
        <f>REPLACE([1]Sheet1!B1000,7,4,"****")</f>
        <v>412721****12053441</v>
      </c>
    </row>
    <row r="1001" spans="1:4" ht="14.25" customHeight="1">
      <c r="A1001" s="1">
        <v>1000</v>
      </c>
      <c r="B1001" s="1" t="s">
        <v>4</v>
      </c>
      <c r="C1001" s="1" t="str">
        <f>"何思衡"</f>
        <v>何思衡</v>
      </c>
      <c r="D1001" s="1" t="str">
        <f>REPLACE([1]Sheet1!B1001,7,4,"****")</f>
        <v>460028****07010045</v>
      </c>
    </row>
    <row r="1002" spans="1:4" ht="14.25" customHeight="1">
      <c r="A1002" s="1">
        <v>1001</v>
      </c>
      <c r="B1002" s="1" t="s">
        <v>14</v>
      </c>
      <c r="C1002" s="1" t="str">
        <f>"韩天雪"</f>
        <v>韩天雪</v>
      </c>
      <c r="D1002" s="1" t="str">
        <f>REPLACE([1]Sheet1!B1002,7,4,"****")</f>
        <v>220104****06161823</v>
      </c>
    </row>
    <row r="1003" spans="1:4" ht="14.25" customHeight="1">
      <c r="A1003" s="1">
        <v>1002</v>
      </c>
      <c r="B1003" s="1" t="s">
        <v>4</v>
      </c>
      <c r="C1003" s="1" t="str">
        <f>"韩旭"</f>
        <v>韩旭</v>
      </c>
      <c r="D1003" s="1" t="str">
        <f>REPLACE([1]Sheet1!B1003,7,4,"****")</f>
        <v>142622****07180012</v>
      </c>
    </row>
    <row r="1004" spans="1:4" ht="14.25" customHeight="1">
      <c r="A1004" s="1">
        <v>1003</v>
      </c>
      <c r="B1004" s="1" t="s">
        <v>4</v>
      </c>
      <c r="C1004" s="1" t="str">
        <f>"单文彦"</f>
        <v>单文彦</v>
      </c>
      <c r="D1004" s="1" t="str">
        <f>REPLACE([1]Sheet1!B1004,7,4,"****")</f>
        <v>460003****1114522X</v>
      </c>
    </row>
    <row r="1005" spans="1:4" ht="14.25" customHeight="1">
      <c r="A1005" s="1">
        <v>1004</v>
      </c>
      <c r="B1005" s="1" t="s">
        <v>5</v>
      </c>
      <c r="C1005" s="1" t="str">
        <f>"钟兴婉"</f>
        <v>钟兴婉</v>
      </c>
      <c r="D1005" s="1" t="str">
        <f>REPLACE([1]Sheet1!B1005,7,4,"****")</f>
        <v>460007****05080843</v>
      </c>
    </row>
    <row r="1006" spans="1:4" ht="14.25" customHeight="1">
      <c r="A1006" s="1">
        <v>1005</v>
      </c>
      <c r="B1006" s="1" t="s">
        <v>4</v>
      </c>
      <c r="C1006" s="1" t="str">
        <f>"韩欣颖"</f>
        <v>韩欣颖</v>
      </c>
      <c r="D1006" s="1" t="str">
        <f>REPLACE([1]Sheet1!B1006,7,4,"****")</f>
        <v>460006****09164828</v>
      </c>
    </row>
    <row r="1007" spans="1:4" ht="14.25" customHeight="1">
      <c r="A1007" s="1">
        <v>1006</v>
      </c>
      <c r="B1007" s="1" t="s">
        <v>5</v>
      </c>
      <c r="C1007" s="1" t="str">
        <f>"陈美晔"</f>
        <v>陈美晔</v>
      </c>
      <c r="D1007" s="1" t="str">
        <f>REPLACE([1]Sheet1!B1007,7,4,"****")</f>
        <v>460006****09286821</v>
      </c>
    </row>
    <row r="1008" spans="1:4" ht="14.25" customHeight="1">
      <c r="A1008" s="1">
        <v>1007</v>
      </c>
      <c r="B1008" s="1" t="s">
        <v>4</v>
      </c>
      <c r="C1008" s="1" t="str">
        <f>"王朝富"</f>
        <v>王朝富</v>
      </c>
      <c r="D1008" s="1" t="str">
        <f>REPLACE([1]Sheet1!B1008,7,4,"****")</f>
        <v>460004****01074017</v>
      </c>
    </row>
    <row r="1009" spans="1:4" ht="14.25" customHeight="1">
      <c r="A1009" s="1">
        <v>1008</v>
      </c>
      <c r="B1009" s="1" t="s">
        <v>4</v>
      </c>
      <c r="C1009" s="1" t="str">
        <f>"杨震宇"</f>
        <v>杨震宇</v>
      </c>
      <c r="D1009" s="1" t="str">
        <f>REPLACE([1]Sheet1!B1009,7,4,"****")</f>
        <v>460103****01160311</v>
      </c>
    </row>
    <row r="1010" spans="1:4" ht="14.25" customHeight="1">
      <c r="A1010" s="1">
        <v>1009</v>
      </c>
      <c r="B1010" s="1" t="s">
        <v>4</v>
      </c>
      <c r="C1010" s="1" t="str">
        <f>"刘佳佳"</f>
        <v>刘佳佳</v>
      </c>
      <c r="D1010" s="1" t="str">
        <f>REPLACE([1]Sheet1!B1010,7,4,"****")</f>
        <v>460030****0813422X</v>
      </c>
    </row>
    <row r="1011" spans="1:4" ht="14.25" customHeight="1">
      <c r="A1011" s="1">
        <v>1010</v>
      </c>
      <c r="B1011" s="1" t="s">
        <v>4</v>
      </c>
      <c r="C1011" s="1" t="str">
        <f>"包峻凌"</f>
        <v>包峻凌</v>
      </c>
      <c r="D1011" s="1" t="str">
        <f>REPLACE([1]Sheet1!B1011,7,4,"****")</f>
        <v>460007****1008762X</v>
      </c>
    </row>
    <row r="1012" spans="1:4" ht="14.25" customHeight="1">
      <c r="A1012" s="1">
        <v>1011</v>
      </c>
      <c r="B1012" s="1" t="s">
        <v>5</v>
      </c>
      <c r="C1012" s="1" t="str">
        <f>"吴晓婉"</f>
        <v>吴晓婉</v>
      </c>
      <c r="D1012" s="1" t="str">
        <f>REPLACE([1]Sheet1!B1012,7,4,"****")</f>
        <v>460004****11051440</v>
      </c>
    </row>
    <row r="1013" spans="1:4" ht="14.25" customHeight="1">
      <c r="A1013" s="1">
        <v>1012</v>
      </c>
      <c r="B1013" s="1" t="s">
        <v>5</v>
      </c>
      <c r="C1013" s="1" t="str">
        <f>"梁语珈"</f>
        <v>梁语珈</v>
      </c>
      <c r="D1013" s="1" t="str">
        <f>REPLACE([1]Sheet1!B1013,7,4,"****")</f>
        <v>211121****08294029</v>
      </c>
    </row>
    <row r="1014" spans="1:4" ht="14.25" customHeight="1">
      <c r="A1014" s="1">
        <v>1013</v>
      </c>
      <c r="B1014" s="1" t="s">
        <v>4</v>
      </c>
      <c r="C1014" s="1" t="str">
        <f>"王伟"</f>
        <v>王伟</v>
      </c>
      <c r="D1014" s="1" t="str">
        <f>REPLACE([1]Sheet1!B1014,7,4,"****")</f>
        <v>612522****01223577</v>
      </c>
    </row>
    <row r="1015" spans="1:4" ht="14.25" customHeight="1">
      <c r="A1015" s="1">
        <v>1014</v>
      </c>
      <c r="B1015" s="1" t="s">
        <v>4</v>
      </c>
      <c r="C1015" s="1" t="str">
        <f>"徐倩"</f>
        <v>徐倩</v>
      </c>
      <c r="D1015" s="1" t="str">
        <f>REPLACE([1]Sheet1!B1015,7,4,"****")</f>
        <v>431021****12083521</v>
      </c>
    </row>
    <row r="1016" spans="1:4" ht="14.25" customHeight="1">
      <c r="A1016" s="1">
        <v>1015</v>
      </c>
      <c r="B1016" s="1" t="s">
        <v>7</v>
      </c>
      <c r="C1016" s="1" t="str">
        <f>"杨文娜"</f>
        <v>杨文娜</v>
      </c>
      <c r="D1016" s="1" t="str">
        <f>REPLACE([1]Sheet1!B1016,7,4,"****")</f>
        <v>460006****02110021</v>
      </c>
    </row>
    <row r="1017" spans="1:4" ht="14.25" customHeight="1">
      <c r="A1017" s="1">
        <v>1016</v>
      </c>
      <c r="B1017" s="1" t="s">
        <v>4</v>
      </c>
      <c r="C1017" s="1" t="str">
        <f>"陈春羽"</f>
        <v>陈春羽</v>
      </c>
      <c r="D1017" s="1" t="str">
        <f>REPLACE([1]Sheet1!B1017,7,4,"****")</f>
        <v>460025****01060028</v>
      </c>
    </row>
    <row r="1018" spans="1:4" ht="14.25" customHeight="1">
      <c r="A1018" s="1">
        <v>1017</v>
      </c>
      <c r="B1018" s="1" t="s">
        <v>4</v>
      </c>
      <c r="C1018" s="1" t="str">
        <f>"曾少娴"</f>
        <v>曾少娴</v>
      </c>
      <c r="D1018" s="1" t="str">
        <f>REPLACE([1]Sheet1!B1018,7,4,"****")</f>
        <v>460028****01280028</v>
      </c>
    </row>
    <row r="1019" spans="1:4" ht="14.25" customHeight="1">
      <c r="A1019" s="1">
        <v>1018</v>
      </c>
      <c r="B1019" s="1" t="s">
        <v>4</v>
      </c>
      <c r="C1019" s="1" t="str">
        <f>"迟晶元"</f>
        <v>迟晶元</v>
      </c>
      <c r="D1019" s="1" t="str">
        <f>REPLACE([1]Sheet1!B1019,7,4,"****")</f>
        <v>230882****08080628</v>
      </c>
    </row>
    <row r="1020" spans="1:4" ht="14.25" customHeight="1">
      <c r="A1020" s="1">
        <v>1019</v>
      </c>
      <c r="B1020" s="1" t="s">
        <v>4</v>
      </c>
      <c r="C1020" s="1" t="str">
        <f>"赵祺平"</f>
        <v>赵祺平</v>
      </c>
      <c r="D1020" s="1" t="str">
        <f>REPLACE([1]Sheet1!B1020,7,4,"****")</f>
        <v>410303****04080525</v>
      </c>
    </row>
    <row r="1021" spans="1:4" ht="14.25" customHeight="1">
      <c r="A1021" s="1">
        <v>1020</v>
      </c>
      <c r="B1021" s="1" t="s">
        <v>4</v>
      </c>
      <c r="C1021" s="1" t="str">
        <f>"赵开娟"</f>
        <v>赵开娟</v>
      </c>
      <c r="D1021" s="1" t="str">
        <f>REPLACE([1]Sheet1!B1021,7,4,"****")</f>
        <v>469026****08215225</v>
      </c>
    </row>
    <row r="1022" spans="1:4" ht="14.25" customHeight="1">
      <c r="A1022" s="1">
        <v>1021</v>
      </c>
      <c r="B1022" s="1" t="s">
        <v>4</v>
      </c>
      <c r="C1022" s="1" t="str">
        <f>"谢婧"</f>
        <v>谢婧</v>
      </c>
      <c r="D1022" s="1" t="str">
        <f>REPLACE([1]Sheet1!B1022,7,4,"****")</f>
        <v>140202****07136021</v>
      </c>
    </row>
    <row r="1023" spans="1:4" ht="14.25" customHeight="1">
      <c r="A1023" s="1">
        <v>1022</v>
      </c>
      <c r="B1023" s="1" t="s">
        <v>4</v>
      </c>
      <c r="C1023" s="1" t="str">
        <f>"陈丽锦"</f>
        <v>陈丽锦</v>
      </c>
      <c r="D1023" s="1" t="str">
        <f>REPLACE([1]Sheet1!B1023,7,4,"****")</f>
        <v>460102****08231529</v>
      </c>
    </row>
    <row r="1024" spans="1:4" ht="14.25" customHeight="1">
      <c r="A1024" s="1">
        <v>1023</v>
      </c>
      <c r="B1024" s="1" t="s">
        <v>5</v>
      </c>
      <c r="C1024" s="1" t="str">
        <f>"吴雨倩"</f>
        <v>吴雨倩</v>
      </c>
      <c r="D1024" s="1" t="str">
        <f>REPLACE([1]Sheet1!B1024,7,4,"****")</f>
        <v>460004****07093824</v>
      </c>
    </row>
    <row r="1025" spans="1:4" ht="14.25" customHeight="1">
      <c r="A1025" s="1">
        <v>1024</v>
      </c>
      <c r="B1025" s="1" t="s">
        <v>4</v>
      </c>
      <c r="C1025" s="1" t="str">
        <f>"符红柳"</f>
        <v>符红柳</v>
      </c>
      <c r="D1025" s="1" t="str">
        <f>REPLACE([1]Sheet1!B1025,7,4,"****")</f>
        <v>460004****05193029</v>
      </c>
    </row>
    <row r="1026" spans="1:4" ht="14.25" customHeight="1">
      <c r="A1026" s="1">
        <v>1025</v>
      </c>
      <c r="B1026" s="1" t="s">
        <v>4</v>
      </c>
      <c r="C1026" s="1" t="str">
        <f>"张贺"</f>
        <v>张贺</v>
      </c>
      <c r="D1026" s="1" t="str">
        <f>REPLACE([1]Sheet1!B1026,7,4,"****")</f>
        <v>220183****10141425</v>
      </c>
    </row>
    <row r="1027" spans="1:4" ht="14.25" customHeight="1">
      <c r="A1027" s="1">
        <v>1026</v>
      </c>
      <c r="B1027" s="1" t="s">
        <v>4</v>
      </c>
      <c r="C1027" s="1" t="str">
        <f>"林紫"</f>
        <v>林紫</v>
      </c>
      <c r="D1027" s="1" t="str">
        <f>REPLACE([1]Sheet1!B1027,7,4,"****")</f>
        <v>460005****0129272X</v>
      </c>
    </row>
    <row r="1028" spans="1:4" ht="14.25" customHeight="1">
      <c r="A1028" s="1">
        <v>1027</v>
      </c>
      <c r="B1028" s="1" t="s">
        <v>5</v>
      </c>
      <c r="C1028" s="1" t="str">
        <f>"许云金"</f>
        <v>许云金</v>
      </c>
      <c r="D1028" s="1" t="str">
        <f>REPLACE([1]Sheet1!B1028,7,4,"****")</f>
        <v>460027****04212948</v>
      </c>
    </row>
    <row r="1029" spans="1:4" ht="14.25" customHeight="1">
      <c r="A1029" s="1">
        <v>1028</v>
      </c>
      <c r="B1029" s="1" t="s">
        <v>4</v>
      </c>
      <c r="C1029" s="1" t="str">
        <f>"蔡巧彬"</f>
        <v>蔡巧彬</v>
      </c>
      <c r="D1029" s="1" t="str">
        <f>REPLACE([1]Sheet1!B1029,7,4,"****")</f>
        <v>460036****0729482X</v>
      </c>
    </row>
    <row r="1030" spans="1:4" ht="14.25" customHeight="1">
      <c r="A1030" s="1">
        <v>1029</v>
      </c>
      <c r="B1030" s="1" t="s">
        <v>4</v>
      </c>
      <c r="C1030" s="1" t="str">
        <f>"成靖梅"</f>
        <v>成靖梅</v>
      </c>
      <c r="D1030" s="1" t="str">
        <f>REPLACE([1]Sheet1!B1030,7,4,"****")</f>
        <v>460103****12201224</v>
      </c>
    </row>
    <row r="1031" spans="1:4" ht="14.25" customHeight="1">
      <c r="A1031" s="1">
        <v>1030</v>
      </c>
      <c r="B1031" s="1" t="s">
        <v>4</v>
      </c>
      <c r="C1031" s="1" t="str">
        <f>"王铮"</f>
        <v>王铮</v>
      </c>
      <c r="D1031" s="1" t="str">
        <f>REPLACE([1]Sheet1!B1031,7,4,"****")</f>
        <v>130404****0110122X</v>
      </c>
    </row>
    <row r="1032" spans="1:4" ht="14.25" customHeight="1">
      <c r="A1032" s="1">
        <v>1031</v>
      </c>
      <c r="B1032" s="1" t="s">
        <v>4</v>
      </c>
      <c r="C1032" s="1" t="str">
        <f>"吴瑞蝉"</f>
        <v>吴瑞蝉</v>
      </c>
      <c r="D1032" s="1" t="str">
        <f>REPLACE([1]Sheet1!B1032,7,4,"****")</f>
        <v>460004****10194028</v>
      </c>
    </row>
    <row r="1033" spans="1:4" ht="14.25" customHeight="1">
      <c r="A1033" s="1">
        <v>1032</v>
      </c>
      <c r="B1033" s="1" t="s">
        <v>5</v>
      </c>
      <c r="C1033" s="1" t="str">
        <f>"黎俊琅"</f>
        <v>黎俊琅</v>
      </c>
      <c r="D1033" s="1" t="str">
        <f>REPLACE([1]Sheet1!B1033,7,4,"****")</f>
        <v>460200****12134703</v>
      </c>
    </row>
    <row r="1034" spans="1:4" ht="14.25" customHeight="1">
      <c r="A1034" s="1">
        <v>1033</v>
      </c>
      <c r="B1034" s="1" t="s">
        <v>5</v>
      </c>
      <c r="C1034" s="1" t="str">
        <f>"陈科润"</f>
        <v>陈科润</v>
      </c>
      <c r="D1034" s="1" t="str">
        <f>REPLACE([1]Sheet1!B1034,7,4,"****")</f>
        <v>460004****12170217</v>
      </c>
    </row>
    <row r="1035" spans="1:4" ht="14.25" customHeight="1">
      <c r="A1035" s="1">
        <v>1034</v>
      </c>
      <c r="B1035" s="1" t="s">
        <v>4</v>
      </c>
      <c r="C1035" s="1" t="str">
        <f>"杨欣"</f>
        <v>杨欣</v>
      </c>
      <c r="D1035" s="1" t="str">
        <f>REPLACE([1]Sheet1!B1035,7,4,"****")</f>
        <v>460006****01206218</v>
      </c>
    </row>
    <row r="1036" spans="1:4" ht="14.25" customHeight="1">
      <c r="A1036" s="1">
        <v>1035</v>
      </c>
      <c r="B1036" s="1" t="s">
        <v>4</v>
      </c>
      <c r="C1036" s="1" t="str">
        <f>"吴元清"</f>
        <v>吴元清</v>
      </c>
      <c r="D1036" s="1" t="str">
        <f>REPLACE([1]Sheet1!B1036,7,4,"****")</f>
        <v>460033****01103221</v>
      </c>
    </row>
    <row r="1037" spans="1:4" ht="14.25" customHeight="1">
      <c r="A1037" s="1">
        <v>1036</v>
      </c>
      <c r="B1037" s="1" t="s">
        <v>5</v>
      </c>
      <c r="C1037" s="1" t="str">
        <f>"蓝雪芸"</f>
        <v>蓝雪芸</v>
      </c>
      <c r="D1037" s="1" t="str">
        <f>REPLACE([1]Sheet1!B1037,7,4,"****")</f>
        <v>469026****02240024</v>
      </c>
    </row>
    <row r="1038" spans="1:4" ht="14.25" customHeight="1">
      <c r="A1038" s="1">
        <v>1037</v>
      </c>
      <c r="B1038" s="1" t="s">
        <v>4</v>
      </c>
      <c r="C1038" s="1" t="str">
        <f>"曾佳慧"</f>
        <v>曾佳慧</v>
      </c>
      <c r="D1038" s="1" t="str">
        <f>REPLACE([1]Sheet1!B1038,7,4,"****")</f>
        <v>460006****04198426</v>
      </c>
    </row>
    <row r="1039" spans="1:4" ht="14.25" customHeight="1">
      <c r="A1039" s="1">
        <v>1038</v>
      </c>
      <c r="B1039" s="1" t="s">
        <v>4</v>
      </c>
      <c r="C1039" s="1" t="str">
        <f>"陈占"</f>
        <v>陈占</v>
      </c>
      <c r="D1039" s="1" t="str">
        <f>REPLACE([1]Sheet1!B1039,7,4,"****")</f>
        <v>460102****03022428</v>
      </c>
    </row>
    <row r="1040" spans="1:4" ht="14.25" customHeight="1">
      <c r="A1040" s="1">
        <v>1039</v>
      </c>
      <c r="B1040" s="1" t="s">
        <v>4</v>
      </c>
      <c r="C1040" s="1" t="str">
        <f>"黄扬恋"</f>
        <v>黄扬恋</v>
      </c>
      <c r="D1040" s="1" t="str">
        <f>REPLACE([1]Sheet1!B1040,7,4,"****")</f>
        <v>460034****07063621</v>
      </c>
    </row>
    <row r="1041" spans="1:4" ht="14.25" customHeight="1">
      <c r="A1041" s="1">
        <v>1040</v>
      </c>
      <c r="B1041" s="1" t="s">
        <v>4</v>
      </c>
      <c r="C1041" s="1" t="str">
        <f>"杨柳菁"</f>
        <v>杨柳菁</v>
      </c>
      <c r="D1041" s="1" t="str">
        <f>REPLACE([1]Sheet1!B1041,7,4,"****")</f>
        <v>410611****06234528</v>
      </c>
    </row>
    <row r="1042" spans="1:4" ht="14.25" customHeight="1">
      <c r="A1042" s="1">
        <v>1041</v>
      </c>
      <c r="B1042" s="1" t="s">
        <v>4</v>
      </c>
      <c r="C1042" s="1" t="str">
        <f>"陈运鹰"</f>
        <v>陈运鹰</v>
      </c>
      <c r="D1042" s="1" t="str">
        <f>REPLACE([1]Sheet1!B1042,7,4,"****")</f>
        <v>460033****11224485</v>
      </c>
    </row>
    <row r="1043" spans="1:4" ht="14.25" customHeight="1">
      <c r="A1043" s="1">
        <v>1042</v>
      </c>
      <c r="B1043" s="1" t="s">
        <v>4</v>
      </c>
      <c r="C1043" s="1" t="str">
        <f>"伍星霖"</f>
        <v>伍星霖</v>
      </c>
      <c r="D1043" s="1" t="str">
        <f>REPLACE([1]Sheet1!B1043,7,4,"****")</f>
        <v>460002****02180015</v>
      </c>
    </row>
    <row r="1044" spans="1:4" ht="14.25" customHeight="1">
      <c r="A1044" s="1">
        <v>1043</v>
      </c>
      <c r="B1044" s="1" t="s">
        <v>4</v>
      </c>
      <c r="C1044" s="1" t="str">
        <f>"周彬"</f>
        <v>周彬</v>
      </c>
      <c r="D1044" s="1" t="str">
        <f>REPLACE([1]Sheet1!B1044,7,4,"****")</f>
        <v>430524****01087431</v>
      </c>
    </row>
    <row r="1045" spans="1:4" ht="14.25" customHeight="1">
      <c r="A1045" s="1">
        <v>1044</v>
      </c>
      <c r="B1045" s="1" t="s">
        <v>4</v>
      </c>
      <c r="C1045" s="1" t="str">
        <f>"肖蓉"</f>
        <v>肖蓉</v>
      </c>
      <c r="D1045" s="1" t="str">
        <f>REPLACE([1]Sheet1!B1045,7,4,"****")</f>
        <v>460030****11201825</v>
      </c>
    </row>
    <row r="1046" spans="1:4" ht="14.25" customHeight="1">
      <c r="A1046" s="1">
        <v>1045</v>
      </c>
      <c r="B1046" s="1" t="s">
        <v>4</v>
      </c>
      <c r="C1046" s="1" t="str">
        <f>"梁阿妹"</f>
        <v>梁阿妹</v>
      </c>
      <c r="D1046" s="1" t="str">
        <f>REPLACE([1]Sheet1!B1046,7,4,"****")</f>
        <v>460004****11014867</v>
      </c>
    </row>
    <row r="1047" spans="1:4" ht="14.25" customHeight="1">
      <c r="A1047" s="1">
        <v>1046</v>
      </c>
      <c r="B1047" s="1" t="s">
        <v>4</v>
      </c>
      <c r="C1047" s="1" t="str">
        <f>"李芳星"</f>
        <v>李芳星</v>
      </c>
      <c r="D1047" s="1" t="str">
        <f>REPLACE([1]Sheet1!B1047,7,4,"****")</f>
        <v>469026****02165216</v>
      </c>
    </row>
    <row r="1048" spans="1:4" ht="14.25" customHeight="1">
      <c r="A1048" s="1">
        <v>1047</v>
      </c>
      <c r="B1048" s="1" t="s">
        <v>5</v>
      </c>
      <c r="C1048" s="1" t="str">
        <f>"罗丹"</f>
        <v>罗丹</v>
      </c>
      <c r="D1048" s="1" t="str">
        <f>REPLACE([1]Sheet1!B1048,7,4,"****")</f>
        <v>460027****06254120</v>
      </c>
    </row>
    <row r="1049" spans="1:4" ht="14.25" customHeight="1">
      <c r="A1049" s="1">
        <v>1048</v>
      </c>
      <c r="B1049" s="1" t="s">
        <v>4</v>
      </c>
      <c r="C1049" s="1" t="str">
        <f>"林小慧"</f>
        <v>林小慧</v>
      </c>
      <c r="D1049" s="1" t="str">
        <f>REPLACE([1]Sheet1!B1049,7,4,"****")</f>
        <v>460028****05120864</v>
      </c>
    </row>
    <row r="1050" spans="1:4" ht="14.25" customHeight="1">
      <c r="A1050" s="1">
        <v>1049</v>
      </c>
      <c r="B1050" s="1" t="s">
        <v>4</v>
      </c>
      <c r="C1050" s="1" t="str">
        <f>"林鸿蓉"</f>
        <v>林鸿蓉</v>
      </c>
      <c r="D1050" s="1" t="str">
        <f>REPLACE([1]Sheet1!B1050,7,4,"****")</f>
        <v>460003****05196645</v>
      </c>
    </row>
    <row r="1051" spans="1:4" ht="14.25" customHeight="1">
      <c r="A1051" s="1">
        <v>1050</v>
      </c>
      <c r="B1051" s="1" t="s">
        <v>5</v>
      </c>
      <c r="C1051" s="1" t="str">
        <f>"裴名相"</f>
        <v>裴名相</v>
      </c>
      <c r="D1051" s="1" t="str">
        <f>REPLACE([1]Sheet1!B1051,7,4,"****")</f>
        <v>460006****10232918</v>
      </c>
    </row>
    <row r="1052" spans="1:4" ht="14.25" customHeight="1">
      <c r="A1052" s="1">
        <v>1051</v>
      </c>
      <c r="B1052" s="1" t="s">
        <v>4</v>
      </c>
      <c r="C1052" s="1" t="str">
        <f>"许汝萍"</f>
        <v>许汝萍</v>
      </c>
      <c r="D1052" s="1" t="str">
        <f>REPLACE([1]Sheet1!B1052,7,4,"****")</f>
        <v>460006****05022024</v>
      </c>
    </row>
    <row r="1053" spans="1:4" ht="14.25" customHeight="1">
      <c r="A1053" s="1">
        <v>1052</v>
      </c>
      <c r="B1053" s="1" t="s">
        <v>4</v>
      </c>
      <c r="C1053" s="1" t="str">
        <f>"朱秋梅"</f>
        <v>朱秋梅</v>
      </c>
      <c r="D1053" s="1" t="str">
        <f>REPLACE([1]Sheet1!B1053,7,4,"****")</f>
        <v>460003****08042446</v>
      </c>
    </row>
    <row r="1054" spans="1:4" ht="14.25" customHeight="1">
      <c r="A1054" s="1">
        <v>1053</v>
      </c>
      <c r="B1054" s="1" t="s">
        <v>4</v>
      </c>
      <c r="C1054" s="1" t="str">
        <f>"卢丹丹"</f>
        <v>卢丹丹</v>
      </c>
      <c r="D1054" s="1" t="str">
        <f>REPLACE([1]Sheet1!B1054,7,4,"****")</f>
        <v>460103****05071244</v>
      </c>
    </row>
    <row r="1055" spans="1:4" ht="14.25" customHeight="1">
      <c r="A1055" s="1">
        <v>1054</v>
      </c>
      <c r="B1055" s="1" t="s">
        <v>4</v>
      </c>
      <c r="C1055" s="1" t="str">
        <f>"杨思思"</f>
        <v>杨思思</v>
      </c>
      <c r="D1055" s="1" t="str">
        <f>REPLACE([1]Sheet1!B1055,7,4,"****")</f>
        <v>460200****10251660</v>
      </c>
    </row>
    <row r="1056" spans="1:4" ht="14.25" customHeight="1">
      <c r="A1056" s="1">
        <v>1055</v>
      </c>
      <c r="B1056" s="1" t="s">
        <v>4</v>
      </c>
      <c r="C1056" s="1" t="str">
        <f>"郝锐"</f>
        <v>郝锐</v>
      </c>
      <c r="D1056" s="1" t="str">
        <f>REPLACE([1]Sheet1!B1056,7,4,"****")</f>
        <v>220203****05220620</v>
      </c>
    </row>
    <row r="1057" spans="1:4" ht="14.25" customHeight="1">
      <c r="A1057" s="1">
        <v>1056</v>
      </c>
      <c r="B1057" s="1" t="s">
        <v>7</v>
      </c>
      <c r="C1057" s="1" t="str">
        <f>"张驰"</f>
        <v>张驰</v>
      </c>
      <c r="D1057" s="1" t="str">
        <f>REPLACE([1]Sheet1!B1057,7,4,"****")</f>
        <v>420921****12132658</v>
      </c>
    </row>
    <row r="1058" spans="1:4" ht="14.25" customHeight="1">
      <c r="A1058" s="1">
        <v>1057</v>
      </c>
      <c r="B1058" s="1" t="s">
        <v>4</v>
      </c>
      <c r="C1058" s="1" t="str">
        <f>"李春锦"</f>
        <v>李春锦</v>
      </c>
      <c r="D1058" s="1" t="str">
        <f>REPLACE([1]Sheet1!B1058,7,4,"****")</f>
        <v>460034****03185829</v>
      </c>
    </row>
    <row r="1059" spans="1:4" ht="14.25" customHeight="1">
      <c r="A1059" s="1">
        <v>1058</v>
      </c>
      <c r="B1059" s="1" t="s">
        <v>4</v>
      </c>
      <c r="C1059" s="1" t="str">
        <f>"李雪转"</f>
        <v>李雪转</v>
      </c>
      <c r="D1059" s="1" t="str">
        <f>REPLACE([1]Sheet1!B1059,7,4,"****")</f>
        <v>460104****09170922</v>
      </c>
    </row>
    <row r="1060" spans="1:4" ht="14.25" customHeight="1">
      <c r="A1060" s="1">
        <v>1059</v>
      </c>
      <c r="B1060" s="1" t="s">
        <v>4</v>
      </c>
      <c r="C1060" s="1" t="str">
        <f>"王龙惠"</f>
        <v>王龙惠</v>
      </c>
      <c r="D1060" s="1" t="str">
        <f>REPLACE([1]Sheet1!B1060,7,4,"****")</f>
        <v>460027****02247622</v>
      </c>
    </row>
    <row r="1061" spans="1:4" ht="14.25" customHeight="1">
      <c r="A1061" s="1">
        <v>1060</v>
      </c>
      <c r="B1061" s="1" t="s">
        <v>4</v>
      </c>
      <c r="C1061" s="1" t="str">
        <f>"韩雪"</f>
        <v>韩雪</v>
      </c>
      <c r="D1061" s="1" t="str">
        <f>REPLACE([1]Sheet1!B1061,7,4,"****")</f>
        <v>231005****03014561</v>
      </c>
    </row>
    <row r="1062" spans="1:4" ht="14.25" customHeight="1">
      <c r="A1062" s="1">
        <v>1061</v>
      </c>
      <c r="B1062" s="1" t="s">
        <v>5</v>
      </c>
      <c r="C1062" s="1" t="str">
        <f>"刘秋丽"</f>
        <v>刘秋丽</v>
      </c>
      <c r="D1062" s="1" t="str">
        <f>REPLACE([1]Sheet1!B1062,7,4,"****")</f>
        <v>445222****10110041</v>
      </c>
    </row>
    <row r="1063" spans="1:4" ht="14.25" customHeight="1">
      <c r="A1063" s="1">
        <v>1062</v>
      </c>
      <c r="B1063" s="1" t="s">
        <v>4</v>
      </c>
      <c r="C1063" s="1" t="str">
        <f>"卓恩漫"</f>
        <v>卓恩漫</v>
      </c>
      <c r="D1063" s="1" t="str">
        <f>REPLACE([1]Sheet1!B1063,7,4,"****")</f>
        <v>460102****08140029</v>
      </c>
    </row>
    <row r="1064" spans="1:4" ht="14.25" customHeight="1">
      <c r="A1064" s="1">
        <v>1063</v>
      </c>
      <c r="B1064" s="1" t="s">
        <v>4</v>
      </c>
      <c r="C1064" s="1" t="str">
        <f>"谢彬彬"</f>
        <v>谢彬彬</v>
      </c>
      <c r="D1064" s="1" t="str">
        <f>REPLACE([1]Sheet1!B1064,7,4,"****")</f>
        <v>460027****05077022</v>
      </c>
    </row>
    <row r="1065" spans="1:4" ht="14.25" customHeight="1">
      <c r="A1065" s="1">
        <v>1064</v>
      </c>
      <c r="B1065" s="1" t="s">
        <v>4</v>
      </c>
      <c r="C1065" s="1" t="str">
        <f>"韩乙虹"</f>
        <v>韩乙虹</v>
      </c>
      <c r="D1065" s="1" t="str">
        <f>REPLACE([1]Sheet1!B1065,7,4,"****")</f>
        <v>460022****07015621</v>
      </c>
    </row>
    <row r="1066" spans="1:4" ht="14.25" customHeight="1">
      <c r="A1066" s="1">
        <v>1065</v>
      </c>
      <c r="B1066" s="1" t="s">
        <v>4</v>
      </c>
      <c r="C1066" s="1" t="str">
        <f>"郑大洲"</f>
        <v>郑大洲</v>
      </c>
      <c r="D1066" s="1" t="str">
        <f>REPLACE([1]Sheet1!B1066,7,4,"****")</f>
        <v>460003****03201611</v>
      </c>
    </row>
    <row r="1067" spans="1:4" ht="14.25" customHeight="1">
      <c r="A1067" s="1">
        <v>1066</v>
      </c>
      <c r="B1067" s="1" t="s">
        <v>4</v>
      </c>
      <c r="C1067" s="1" t="str">
        <f>"徐伟姣"</f>
        <v>徐伟姣</v>
      </c>
      <c r="D1067" s="1" t="str">
        <f>REPLACE([1]Sheet1!B1067,7,4,"****")</f>
        <v>460003****12284621</v>
      </c>
    </row>
    <row r="1068" spans="1:4" ht="14.25" customHeight="1">
      <c r="A1068" s="1">
        <v>1067</v>
      </c>
      <c r="B1068" s="1" t="s">
        <v>4</v>
      </c>
      <c r="C1068" s="1" t="str">
        <f>"徐虹"</f>
        <v>徐虹</v>
      </c>
      <c r="D1068" s="1" t="str">
        <f>REPLACE([1]Sheet1!B1068,7,4,"****")</f>
        <v>220382****01023122</v>
      </c>
    </row>
    <row r="1069" spans="1:4" ht="14.25" customHeight="1">
      <c r="A1069" s="1">
        <v>1068</v>
      </c>
      <c r="B1069" s="1" t="s">
        <v>4</v>
      </c>
      <c r="C1069" s="1" t="str">
        <f>"李军"</f>
        <v>李军</v>
      </c>
      <c r="D1069" s="1" t="str">
        <f>REPLACE([1]Sheet1!B1069,7,4,"****")</f>
        <v>460104****08010317</v>
      </c>
    </row>
    <row r="1070" spans="1:4" ht="14.25" customHeight="1">
      <c r="A1070" s="1">
        <v>1069</v>
      </c>
      <c r="B1070" s="1" t="s">
        <v>4</v>
      </c>
      <c r="C1070" s="1" t="str">
        <f>"何子洋"</f>
        <v>何子洋</v>
      </c>
      <c r="D1070" s="1" t="str">
        <f>REPLACE([1]Sheet1!B1070,7,4,"****")</f>
        <v>460004****10246022</v>
      </c>
    </row>
    <row r="1071" spans="1:4" ht="14.25" customHeight="1">
      <c r="A1071" s="1">
        <v>1070</v>
      </c>
      <c r="B1071" s="1" t="s">
        <v>4</v>
      </c>
      <c r="C1071" s="1" t="str">
        <f>"朱儒平"</f>
        <v>朱儒平</v>
      </c>
      <c r="D1071" s="1" t="str">
        <f>REPLACE([1]Sheet1!B1071,7,4,"****")</f>
        <v>460025****07173368</v>
      </c>
    </row>
    <row r="1072" spans="1:4" ht="14.25" customHeight="1">
      <c r="A1072" s="1">
        <v>1071</v>
      </c>
      <c r="B1072" s="1" t="s">
        <v>4</v>
      </c>
      <c r="C1072" s="1" t="str">
        <f>"马金凤"</f>
        <v>马金凤</v>
      </c>
      <c r="D1072" s="1" t="str">
        <f>REPLACE([1]Sheet1!B1072,7,4,"****")</f>
        <v>411503****05275329</v>
      </c>
    </row>
    <row r="1073" spans="1:4" ht="14.25" customHeight="1">
      <c r="A1073" s="1">
        <v>1072</v>
      </c>
      <c r="B1073" s="1" t="s">
        <v>4</v>
      </c>
      <c r="C1073" s="1" t="str">
        <f>"陈曦"</f>
        <v>陈曦</v>
      </c>
      <c r="D1073" s="1" t="str">
        <f>REPLACE([1]Sheet1!B1073,7,4,"****")</f>
        <v>460025****01294827</v>
      </c>
    </row>
    <row r="1074" spans="1:4" ht="14.25" customHeight="1">
      <c r="A1074" s="1">
        <v>1073</v>
      </c>
      <c r="B1074" s="1" t="s">
        <v>5</v>
      </c>
      <c r="C1074" s="1" t="str">
        <f>"李玲"</f>
        <v>李玲</v>
      </c>
      <c r="D1074" s="1" t="str">
        <f>REPLACE([1]Sheet1!B1074,7,4,"****")</f>
        <v>460104****1105002X</v>
      </c>
    </row>
    <row r="1075" spans="1:4" ht="14.25" customHeight="1">
      <c r="A1075" s="1">
        <v>1074</v>
      </c>
      <c r="B1075" s="1" t="s">
        <v>4</v>
      </c>
      <c r="C1075" s="1" t="str">
        <f>"王丽娟"</f>
        <v>王丽娟</v>
      </c>
      <c r="D1075" s="1" t="str">
        <f>REPLACE([1]Sheet1!B1075,7,4,"****")</f>
        <v>460031****01025221</v>
      </c>
    </row>
    <row r="1076" spans="1:4" ht="14.25" customHeight="1">
      <c r="A1076" s="1">
        <v>1075</v>
      </c>
      <c r="B1076" s="1" t="s">
        <v>4</v>
      </c>
      <c r="C1076" s="1" t="str">
        <f>"张裕莹"</f>
        <v>张裕莹</v>
      </c>
      <c r="D1076" s="1" t="str">
        <f>REPLACE([1]Sheet1!B1076,7,4,"****")</f>
        <v>460028****06020021</v>
      </c>
    </row>
    <row r="1077" spans="1:4" ht="14.25" customHeight="1">
      <c r="A1077" s="1">
        <v>1076</v>
      </c>
      <c r="B1077" s="1" t="s">
        <v>5</v>
      </c>
      <c r="C1077" s="1" t="str">
        <f>"符传亮"</f>
        <v>符传亮</v>
      </c>
      <c r="D1077" s="1" t="str">
        <f>REPLACE([1]Sheet1!B1077,7,4,"****")</f>
        <v>460022****02210016</v>
      </c>
    </row>
    <row r="1078" spans="1:4" ht="14.25" customHeight="1">
      <c r="A1078" s="1">
        <v>1077</v>
      </c>
      <c r="B1078" s="1" t="s">
        <v>7</v>
      </c>
      <c r="C1078" s="1" t="str">
        <f>"林育瑶"</f>
        <v>林育瑶</v>
      </c>
      <c r="D1078" s="1" t="str">
        <f>REPLACE([1]Sheet1!B1078,7,4,"****")</f>
        <v>460033****10311180</v>
      </c>
    </row>
    <row r="1079" spans="1:4" ht="14.25" customHeight="1">
      <c r="A1079" s="1">
        <v>1078</v>
      </c>
      <c r="B1079" s="1" t="s">
        <v>4</v>
      </c>
      <c r="C1079" s="1" t="str">
        <f>"王喻"</f>
        <v>王喻</v>
      </c>
      <c r="D1079" s="1" t="str">
        <f>REPLACE([1]Sheet1!B1079,7,4,"****")</f>
        <v>460004****08012021</v>
      </c>
    </row>
    <row r="1080" spans="1:4" ht="14.25" customHeight="1">
      <c r="A1080" s="1">
        <v>1079</v>
      </c>
      <c r="B1080" s="1" t="s">
        <v>7</v>
      </c>
      <c r="C1080" s="1" t="str">
        <f>"朱思远"</f>
        <v>朱思远</v>
      </c>
      <c r="D1080" s="1" t="str">
        <f>REPLACE([1]Sheet1!B1080,7,4,"****")</f>
        <v>370502****01271616</v>
      </c>
    </row>
    <row r="1081" spans="1:4" ht="14.25" customHeight="1">
      <c r="A1081" s="1">
        <v>1080</v>
      </c>
      <c r="B1081" s="1" t="s">
        <v>5</v>
      </c>
      <c r="C1081" s="1" t="str">
        <f>"蔡明静"</f>
        <v>蔡明静</v>
      </c>
      <c r="D1081" s="1" t="str">
        <f>REPLACE([1]Sheet1!B1081,7,4,"****")</f>
        <v>460034****03270046</v>
      </c>
    </row>
    <row r="1082" spans="1:4" ht="14.25" customHeight="1">
      <c r="A1082" s="1">
        <v>1081</v>
      </c>
      <c r="B1082" s="1" t="s">
        <v>4</v>
      </c>
      <c r="C1082" s="1" t="str">
        <f>"杨少芳"</f>
        <v>杨少芳</v>
      </c>
      <c r="D1082" s="1" t="str">
        <f>REPLACE([1]Sheet1!B1082,7,4,"****")</f>
        <v>460033****11234544</v>
      </c>
    </row>
    <row r="1083" spans="1:4" ht="14.25" customHeight="1">
      <c r="A1083" s="1">
        <v>1082</v>
      </c>
      <c r="B1083" s="1" t="s">
        <v>4</v>
      </c>
      <c r="C1083" s="1" t="str">
        <f>"林玉娥"</f>
        <v>林玉娥</v>
      </c>
      <c r="D1083" s="1" t="str">
        <f>REPLACE([1]Sheet1!B1083,7,4,"****")</f>
        <v>460003****06182269</v>
      </c>
    </row>
    <row r="1084" spans="1:4" ht="14.25" customHeight="1">
      <c r="A1084" s="1">
        <v>1083</v>
      </c>
      <c r="B1084" s="1" t="s">
        <v>4</v>
      </c>
      <c r="C1084" s="1" t="str">
        <f>"王小露"</f>
        <v>王小露</v>
      </c>
      <c r="D1084" s="1" t="str">
        <f>REPLACE([1]Sheet1!B1084,7,4,"****")</f>
        <v>460025****11270328</v>
      </c>
    </row>
    <row r="1085" spans="1:4" ht="14.25" customHeight="1">
      <c r="A1085" s="1">
        <v>1084</v>
      </c>
      <c r="B1085" s="1" t="s">
        <v>4</v>
      </c>
      <c r="C1085" s="1" t="str">
        <f>"曾施莹"</f>
        <v>曾施莹</v>
      </c>
      <c r="D1085" s="1" t="str">
        <f>REPLACE([1]Sheet1!B1085,7,4,"****")</f>
        <v>460200****09095141</v>
      </c>
    </row>
    <row r="1086" spans="1:4" ht="14.25" customHeight="1">
      <c r="A1086" s="1">
        <v>1085</v>
      </c>
      <c r="B1086" s="1" t="s">
        <v>5</v>
      </c>
      <c r="C1086" s="1" t="str">
        <f>"梁秀花"</f>
        <v>梁秀花</v>
      </c>
      <c r="D1086" s="1" t="str">
        <f>REPLACE([1]Sheet1!B1086,7,4,"****")</f>
        <v>460004****01261423</v>
      </c>
    </row>
    <row r="1087" spans="1:4" ht="14.25" customHeight="1">
      <c r="A1087" s="1">
        <v>1086</v>
      </c>
      <c r="B1087" s="1" t="s">
        <v>7</v>
      </c>
      <c r="C1087" s="1" t="str">
        <f>"陆媛慧"</f>
        <v>陆媛慧</v>
      </c>
      <c r="D1087" s="1" t="str">
        <f>REPLACE([1]Sheet1!B1087,7,4,"****")</f>
        <v>522631****03285906</v>
      </c>
    </row>
    <row r="1088" spans="1:4" ht="14.25" customHeight="1">
      <c r="A1088" s="1">
        <v>1087</v>
      </c>
      <c r="B1088" s="1" t="s">
        <v>4</v>
      </c>
      <c r="C1088" s="1" t="str">
        <f>"卢影"</f>
        <v>卢影</v>
      </c>
      <c r="D1088" s="1" t="str">
        <f>REPLACE([1]Sheet1!B1088,7,4,"****")</f>
        <v>522601****03050827</v>
      </c>
    </row>
    <row r="1089" spans="1:4" ht="14.25" customHeight="1">
      <c r="A1089" s="1">
        <v>1088</v>
      </c>
      <c r="B1089" s="1" t="s">
        <v>13</v>
      </c>
      <c r="C1089" s="1" t="str">
        <f>"钟丹"</f>
        <v>钟丹</v>
      </c>
      <c r="D1089" s="1" t="str">
        <f>REPLACE([1]Sheet1!B1089,7,4,"****")</f>
        <v>460003****12200046</v>
      </c>
    </row>
    <row r="1090" spans="1:4" ht="14.25" customHeight="1">
      <c r="A1090" s="1">
        <v>1089</v>
      </c>
      <c r="B1090" s="1" t="s">
        <v>4</v>
      </c>
      <c r="C1090" s="1" t="str">
        <f>"刘小凤"</f>
        <v>刘小凤</v>
      </c>
      <c r="D1090" s="1" t="str">
        <f>REPLACE([1]Sheet1!B1090,7,4,"****")</f>
        <v>469023****04160624</v>
      </c>
    </row>
    <row r="1091" spans="1:4" ht="14.25" customHeight="1">
      <c r="A1091" s="1">
        <v>1090</v>
      </c>
      <c r="B1091" s="1" t="s">
        <v>5</v>
      </c>
      <c r="C1091" s="1" t="str">
        <f>"周永文"</f>
        <v>周永文</v>
      </c>
      <c r="D1091" s="1" t="str">
        <f>REPLACE([1]Sheet1!B1091,7,4,"****")</f>
        <v>460004****05100035</v>
      </c>
    </row>
    <row r="1092" spans="1:4" ht="14.25" customHeight="1">
      <c r="A1092" s="1">
        <v>1091</v>
      </c>
      <c r="B1092" s="1" t="s">
        <v>4</v>
      </c>
      <c r="C1092" s="1" t="str">
        <f>"黄婧怡"</f>
        <v>黄婧怡</v>
      </c>
      <c r="D1092" s="1" t="str">
        <f>REPLACE([1]Sheet1!B1092,7,4,"****")</f>
        <v>460004****01235222</v>
      </c>
    </row>
    <row r="1093" spans="1:4" ht="14.25" customHeight="1">
      <c r="A1093" s="1">
        <v>1092</v>
      </c>
      <c r="B1093" s="1" t="s">
        <v>4</v>
      </c>
      <c r="C1093" s="1" t="str">
        <f>"莫乃"</f>
        <v>莫乃</v>
      </c>
      <c r="D1093" s="1" t="str">
        <f>REPLACE([1]Sheet1!B1093,7,4,"****")</f>
        <v>460006****02070920</v>
      </c>
    </row>
    <row r="1094" spans="1:4" ht="14.25" customHeight="1">
      <c r="A1094" s="1">
        <v>1093</v>
      </c>
      <c r="B1094" s="1" t="s">
        <v>4</v>
      </c>
      <c r="C1094" s="1" t="str">
        <f>"何妃"</f>
        <v>何妃</v>
      </c>
      <c r="D1094" s="1" t="str">
        <f>REPLACE([1]Sheet1!B1094,7,4,"****")</f>
        <v>460027****05031325</v>
      </c>
    </row>
    <row r="1095" spans="1:4" ht="14.25" customHeight="1">
      <c r="A1095" s="1">
        <v>1094</v>
      </c>
      <c r="B1095" s="1" t="s">
        <v>4</v>
      </c>
      <c r="C1095" s="1" t="str">
        <f>"苏伊蕾"</f>
        <v>苏伊蕾</v>
      </c>
      <c r="D1095" s="1" t="str">
        <f>REPLACE([1]Sheet1!B1095,7,4,"****")</f>
        <v>460003****02015826</v>
      </c>
    </row>
    <row r="1096" spans="1:4" ht="14.25" customHeight="1">
      <c r="A1096" s="1">
        <v>1095</v>
      </c>
      <c r="B1096" s="1" t="s">
        <v>4</v>
      </c>
      <c r="C1096" s="1" t="str">
        <f>"周婷"</f>
        <v>周婷</v>
      </c>
      <c r="D1096" s="1" t="str">
        <f>REPLACE([1]Sheet1!B1096,7,4,"****")</f>
        <v>460004****05090048</v>
      </c>
    </row>
    <row r="1097" spans="1:4" ht="14.25" customHeight="1">
      <c r="A1097" s="1">
        <v>1096</v>
      </c>
      <c r="B1097" s="1" t="s">
        <v>4</v>
      </c>
      <c r="C1097" s="1" t="str">
        <f>"陈光潭"</f>
        <v>陈光潭</v>
      </c>
      <c r="D1097" s="1" t="str">
        <f>REPLACE([1]Sheet1!B1097,7,4,"****")</f>
        <v>460033****05234843</v>
      </c>
    </row>
    <row r="1098" spans="1:4" ht="14.25" customHeight="1">
      <c r="A1098" s="1">
        <v>1097</v>
      </c>
      <c r="B1098" s="1" t="s">
        <v>4</v>
      </c>
      <c r="C1098" s="1" t="str">
        <f>"张扬琴"</f>
        <v>张扬琴</v>
      </c>
      <c r="D1098" s="1" t="str">
        <f>REPLACE([1]Sheet1!B1098,7,4,"****")</f>
        <v>460004****09153227</v>
      </c>
    </row>
    <row r="1099" spans="1:4" ht="14.25" customHeight="1">
      <c r="A1099" s="1">
        <v>1098</v>
      </c>
      <c r="B1099" s="1" t="s">
        <v>4</v>
      </c>
      <c r="C1099" s="1" t="str">
        <f>"刘伟"</f>
        <v>刘伟</v>
      </c>
      <c r="D1099" s="1" t="str">
        <f>REPLACE([1]Sheet1!B1099,7,4,"****")</f>
        <v>211324****08100734</v>
      </c>
    </row>
    <row r="1100" spans="1:4" ht="14.25" customHeight="1">
      <c r="A1100" s="1">
        <v>1099</v>
      </c>
      <c r="B1100" s="1" t="s">
        <v>4</v>
      </c>
      <c r="C1100" s="1" t="str">
        <f>"肖婷"</f>
        <v>肖婷</v>
      </c>
      <c r="D1100" s="1" t="str">
        <f>REPLACE([1]Sheet1!B1100,7,4,"****")</f>
        <v>460004****12085821</v>
      </c>
    </row>
    <row r="1101" spans="1:4" ht="14.25" customHeight="1">
      <c r="A1101" s="1">
        <v>1100</v>
      </c>
      <c r="B1101" s="1" t="s">
        <v>4</v>
      </c>
      <c r="C1101" s="1" t="str">
        <f>"何艺东"</f>
        <v>何艺东</v>
      </c>
      <c r="D1101" s="1" t="str">
        <f>REPLACE([1]Sheet1!B1101,7,4,"****")</f>
        <v>460007****02212013</v>
      </c>
    </row>
    <row r="1102" spans="1:4" ht="14.25" customHeight="1">
      <c r="A1102" s="1">
        <v>1101</v>
      </c>
      <c r="B1102" s="1" t="s">
        <v>4</v>
      </c>
      <c r="C1102" s="1" t="str">
        <f>"符雯雯"</f>
        <v>符雯雯</v>
      </c>
      <c r="D1102" s="1" t="str">
        <f>REPLACE([1]Sheet1!B1102,7,4,"****")</f>
        <v>460027****12185125</v>
      </c>
    </row>
    <row r="1103" spans="1:4" ht="14.25" customHeight="1">
      <c r="A1103" s="1">
        <v>1102</v>
      </c>
      <c r="B1103" s="1" t="s">
        <v>4</v>
      </c>
      <c r="C1103" s="1" t="str">
        <f>"吕赟"</f>
        <v>吕赟</v>
      </c>
      <c r="D1103" s="1" t="str">
        <f>REPLACE([1]Sheet1!B1103,7,4,"****")</f>
        <v>141124****10010362</v>
      </c>
    </row>
    <row r="1104" spans="1:4" ht="14.25" customHeight="1">
      <c r="A1104" s="1">
        <v>1103</v>
      </c>
      <c r="B1104" s="1" t="s">
        <v>4</v>
      </c>
      <c r="C1104" s="1" t="str">
        <f>"何岩尾"</f>
        <v>何岩尾</v>
      </c>
      <c r="D1104" s="1" t="str">
        <f>REPLACE([1]Sheet1!B1104,7,4,"****")</f>
        <v>460003****07214028</v>
      </c>
    </row>
    <row r="1105" spans="1:4" ht="14.25" customHeight="1">
      <c r="A1105" s="1">
        <v>1104</v>
      </c>
      <c r="B1105" s="1" t="s">
        <v>4</v>
      </c>
      <c r="C1105" s="1" t="str">
        <f>"邢曾琼"</f>
        <v>邢曾琼</v>
      </c>
      <c r="D1105" s="1" t="str">
        <f>REPLACE([1]Sheet1!B1105,7,4,"****")</f>
        <v>460200****11205748</v>
      </c>
    </row>
    <row r="1106" spans="1:4" ht="14.25" customHeight="1">
      <c r="A1106" s="1">
        <v>1105</v>
      </c>
      <c r="B1106" s="1" t="s">
        <v>4</v>
      </c>
      <c r="C1106" s="1" t="str">
        <f>"梁红雪"</f>
        <v>梁红雪</v>
      </c>
      <c r="D1106" s="1" t="str">
        <f>REPLACE([1]Sheet1!B1106,7,4,"****")</f>
        <v>460106****10024422</v>
      </c>
    </row>
    <row r="1107" spans="1:4" ht="14.25" customHeight="1">
      <c r="A1107" s="1">
        <v>1106</v>
      </c>
      <c r="B1107" s="1" t="s">
        <v>4</v>
      </c>
      <c r="C1107" s="1" t="str">
        <f>"文常秋"</f>
        <v>文常秋</v>
      </c>
      <c r="D1107" s="1" t="str">
        <f>REPLACE([1]Sheet1!B1107,7,4,"****")</f>
        <v>460007****04017224</v>
      </c>
    </row>
    <row r="1108" spans="1:4" ht="14.25" customHeight="1">
      <c r="A1108" s="1">
        <v>1107</v>
      </c>
      <c r="B1108" s="1" t="s">
        <v>5</v>
      </c>
      <c r="C1108" s="1" t="str">
        <f>"林嘉欣"</f>
        <v>林嘉欣</v>
      </c>
      <c r="D1108" s="1" t="str">
        <f>REPLACE([1]Sheet1!B1108,7,4,"****")</f>
        <v>460102****08300929</v>
      </c>
    </row>
    <row r="1109" spans="1:4" ht="14.25" customHeight="1">
      <c r="A1109" s="1">
        <v>1108</v>
      </c>
      <c r="B1109" s="1" t="s">
        <v>4</v>
      </c>
      <c r="C1109" s="1" t="str">
        <f>"李影"</f>
        <v>李影</v>
      </c>
      <c r="D1109" s="1" t="str">
        <f>REPLACE([1]Sheet1!B1109,7,4,"****")</f>
        <v>411524****0202144X</v>
      </c>
    </row>
    <row r="1110" spans="1:4" ht="14.25" customHeight="1">
      <c r="A1110" s="1">
        <v>1109</v>
      </c>
      <c r="B1110" s="1" t="s">
        <v>4</v>
      </c>
      <c r="C1110" s="1" t="str">
        <f>"周小丽"</f>
        <v>周小丽</v>
      </c>
      <c r="D1110" s="1" t="str">
        <f>REPLACE([1]Sheet1!B1110,7,4,"****")</f>
        <v>460036****12010046</v>
      </c>
    </row>
    <row r="1111" spans="1:4" ht="14.25" customHeight="1">
      <c r="A1111" s="1">
        <v>1110</v>
      </c>
      <c r="B1111" s="1" t="s">
        <v>7</v>
      </c>
      <c r="C1111" s="1" t="str">
        <f>"李英"</f>
        <v>李英</v>
      </c>
      <c r="D1111" s="1" t="str">
        <f>REPLACE([1]Sheet1!B1111,7,4,"****")</f>
        <v>522632****07160069</v>
      </c>
    </row>
    <row r="1112" spans="1:4" ht="14.25" customHeight="1">
      <c r="A1112" s="1">
        <v>1111</v>
      </c>
      <c r="B1112" s="1" t="s">
        <v>4</v>
      </c>
      <c r="C1112" s="1" t="str">
        <f>"周彩今"</f>
        <v>周彩今</v>
      </c>
      <c r="D1112" s="1" t="str">
        <f>REPLACE([1]Sheet1!B1112,7,4,"****")</f>
        <v>460003****11292262</v>
      </c>
    </row>
    <row r="1113" spans="1:4" ht="14.25" customHeight="1">
      <c r="A1113" s="1">
        <v>1112</v>
      </c>
      <c r="B1113" s="1" t="s">
        <v>4</v>
      </c>
      <c r="C1113" s="1" t="str">
        <f>"蔡嘉露"</f>
        <v>蔡嘉露</v>
      </c>
      <c r="D1113" s="1" t="str">
        <f>REPLACE([1]Sheet1!B1113,7,4,"****")</f>
        <v>460036****11230020</v>
      </c>
    </row>
    <row r="1114" spans="1:4" ht="14.25" customHeight="1">
      <c r="A1114" s="1">
        <v>1113</v>
      </c>
      <c r="B1114" s="1" t="s">
        <v>4</v>
      </c>
      <c r="C1114" s="1" t="str">
        <f>"郭秀艳"</f>
        <v>郭秀艳</v>
      </c>
      <c r="D1114" s="1" t="str">
        <f>REPLACE([1]Sheet1!B1114,7,4,"****")</f>
        <v>460007****04077220</v>
      </c>
    </row>
    <row r="1115" spans="1:4" ht="14.25" customHeight="1">
      <c r="A1115" s="1">
        <v>1114</v>
      </c>
      <c r="B1115" s="1" t="s">
        <v>4</v>
      </c>
      <c r="C1115" s="1" t="str">
        <f>"陈玉丹"</f>
        <v>陈玉丹</v>
      </c>
      <c r="D1115" s="1" t="str">
        <f>REPLACE([1]Sheet1!B1115,7,4,"****")</f>
        <v>469003****08295025</v>
      </c>
    </row>
    <row r="1116" spans="1:4" ht="14.25" customHeight="1">
      <c r="A1116" s="1">
        <v>1115</v>
      </c>
      <c r="B1116" s="1" t="s">
        <v>4</v>
      </c>
      <c r="C1116" s="1" t="str">
        <f>"蔡丹"</f>
        <v>蔡丹</v>
      </c>
      <c r="D1116" s="1" t="str">
        <f>REPLACE([1]Sheet1!B1116,7,4,"****")</f>
        <v>460027****11120025</v>
      </c>
    </row>
    <row r="1117" spans="1:4" ht="14.25" customHeight="1">
      <c r="A1117" s="1">
        <v>1116</v>
      </c>
      <c r="B1117" s="1" t="s">
        <v>4</v>
      </c>
      <c r="C1117" s="1" t="str">
        <f>"徐伟哲"</f>
        <v>徐伟哲</v>
      </c>
      <c r="D1117" s="1" t="str">
        <f>REPLACE([1]Sheet1!B1117,7,4,"****")</f>
        <v>460002****11145613</v>
      </c>
    </row>
    <row r="1118" spans="1:4" ht="14.25" customHeight="1">
      <c r="A1118" s="1">
        <v>1117</v>
      </c>
      <c r="B1118" s="1" t="s">
        <v>4</v>
      </c>
      <c r="C1118" s="1" t="str">
        <f>"谢赜慧"</f>
        <v>谢赜慧</v>
      </c>
      <c r="D1118" s="1" t="str">
        <f>REPLACE([1]Sheet1!B1118,7,4,"****")</f>
        <v>152302****01140028</v>
      </c>
    </row>
    <row r="1119" spans="1:4" ht="14.25" customHeight="1">
      <c r="A1119" s="1">
        <v>1118</v>
      </c>
      <c r="B1119" s="1" t="s">
        <v>4</v>
      </c>
      <c r="C1119" s="1" t="str">
        <f>"周梦"</f>
        <v>周梦</v>
      </c>
      <c r="D1119" s="1" t="str">
        <f>REPLACE([1]Sheet1!B1119,7,4,"****")</f>
        <v>460002****11132510</v>
      </c>
    </row>
    <row r="1120" spans="1:4" ht="14.25" customHeight="1">
      <c r="A1120" s="1">
        <v>1119</v>
      </c>
      <c r="B1120" s="1" t="s">
        <v>4</v>
      </c>
      <c r="C1120" s="1" t="str">
        <f>"李佳烨"</f>
        <v>李佳烨</v>
      </c>
      <c r="D1120" s="1" t="str">
        <f>REPLACE([1]Sheet1!B1120,7,4,"****")</f>
        <v>460107****12270049</v>
      </c>
    </row>
    <row r="1121" spans="1:4" ht="14.25" customHeight="1">
      <c r="A1121" s="1">
        <v>1120</v>
      </c>
      <c r="B1121" s="1" t="s">
        <v>5</v>
      </c>
      <c r="C1121" s="1" t="str">
        <f>"云姿蓉"</f>
        <v>云姿蓉</v>
      </c>
      <c r="D1121" s="1" t="str">
        <f>REPLACE([1]Sheet1!B1121,7,4,"****")</f>
        <v>460005****07232127</v>
      </c>
    </row>
    <row r="1122" spans="1:4" ht="14.25" customHeight="1">
      <c r="A1122" s="1">
        <v>1121</v>
      </c>
      <c r="B1122" s="1" t="s">
        <v>4</v>
      </c>
      <c r="C1122" s="1" t="str">
        <f>"李金格"</f>
        <v>李金格</v>
      </c>
      <c r="D1122" s="1" t="str">
        <f>REPLACE([1]Sheet1!B1122,7,4,"****")</f>
        <v>210302****03260642</v>
      </c>
    </row>
    <row r="1123" spans="1:4" ht="14.25" customHeight="1">
      <c r="A1123" s="1">
        <v>1122</v>
      </c>
      <c r="B1123" s="1" t="s">
        <v>5</v>
      </c>
      <c r="C1123" s="1" t="str">
        <f>"吴玉兴"</f>
        <v>吴玉兴</v>
      </c>
      <c r="D1123" s="1" t="str">
        <f>REPLACE([1]Sheet1!B1123,7,4,"****")</f>
        <v>460004****03183628</v>
      </c>
    </row>
    <row r="1124" spans="1:4" ht="14.25" customHeight="1">
      <c r="A1124" s="1">
        <v>1123</v>
      </c>
      <c r="B1124" s="1" t="s">
        <v>4</v>
      </c>
      <c r="C1124" s="1" t="str">
        <f>"岑红柳"</f>
        <v>岑红柳</v>
      </c>
      <c r="D1124" s="1" t="str">
        <f>REPLACE([1]Sheet1!B1124,7,4,"****")</f>
        <v>460003****03152422</v>
      </c>
    </row>
    <row r="1125" spans="1:4" ht="14.25" customHeight="1">
      <c r="A1125" s="1">
        <v>1124</v>
      </c>
      <c r="B1125" s="1" t="s">
        <v>5</v>
      </c>
      <c r="C1125" s="1" t="str">
        <f>"杨煜程"</f>
        <v>杨煜程</v>
      </c>
      <c r="D1125" s="1" t="str">
        <f>REPLACE([1]Sheet1!B1125,7,4,"****")</f>
        <v>460006****11264014</v>
      </c>
    </row>
    <row r="1126" spans="1:4" ht="14.25" customHeight="1">
      <c r="A1126" s="1">
        <v>1125</v>
      </c>
      <c r="B1126" s="1" t="s">
        <v>4</v>
      </c>
      <c r="C1126" s="1" t="str">
        <f>"朱乃婉"</f>
        <v>朱乃婉</v>
      </c>
      <c r="D1126" s="1" t="str">
        <f>REPLACE([1]Sheet1!B1126,7,4,"****")</f>
        <v>460006****05062341</v>
      </c>
    </row>
    <row r="1127" spans="1:4" ht="14.25" customHeight="1">
      <c r="A1127" s="1">
        <v>1126</v>
      </c>
      <c r="B1127" s="1" t="s">
        <v>4</v>
      </c>
      <c r="C1127" s="1" t="str">
        <f>"方晓"</f>
        <v>方晓</v>
      </c>
      <c r="D1127" s="1" t="str">
        <f>REPLACE([1]Sheet1!B1127,7,4,"****")</f>
        <v>440582****12203007</v>
      </c>
    </row>
    <row r="1128" spans="1:4" ht="14.25" customHeight="1">
      <c r="A1128" s="1">
        <v>1127</v>
      </c>
      <c r="B1128" s="1" t="s">
        <v>4</v>
      </c>
      <c r="C1128" s="1" t="str">
        <f>"符玉"</f>
        <v>符玉</v>
      </c>
      <c r="D1128" s="1" t="str">
        <f>REPLACE([1]Sheet1!B1128,7,4,"****")</f>
        <v>460007****12165366</v>
      </c>
    </row>
    <row r="1129" spans="1:4" ht="14.25" customHeight="1">
      <c r="A1129" s="1">
        <v>1128</v>
      </c>
      <c r="B1129" s="1" t="s">
        <v>4</v>
      </c>
      <c r="C1129" s="1" t="str">
        <f>"王绍传"</f>
        <v>王绍传</v>
      </c>
      <c r="D1129" s="1" t="str">
        <f>REPLACE([1]Sheet1!B1129,7,4,"****")</f>
        <v>460002****08200516</v>
      </c>
    </row>
    <row r="1130" spans="1:4" ht="14.25" customHeight="1">
      <c r="A1130" s="1">
        <v>1129</v>
      </c>
      <c r="B1130" s="1" t="s">
        <v>4</v>
      </c>
      <c r="C1130" s="1" t="str">
        <f>"曹玉"</f>
        <v>曹玉</v>
      </c>
      <c r="D1130" s="1" t="str">
        <f>REPLACE([1]Sheet1!B1130,7,4,"****")</f>
        <v>460003****05170222</v>
      </c>
    </row>
    <row r="1131" spans="1:4" ht="14.25" customHeight="1">
      <c r="A1131" s="1">
        <v>1130</v>
      </c>
      <c r="B1131" s="1" t="s">
        <v>4</v>
      </c>
      <c r="C1131" s="1" t="str">
        <f>"谢楼"</f>
        <v>谢楼</v>
      </c>
      <c r="D1131" s="1" t="str">
        <f>REPLACE([1]Sheet1!B1131,7,4,"****")</f>
        <v>460003****0922264X</v>
      </c>
    </row>
    <row r="1132" spans="1:4" ht="14.25" customHeight="1">
      <c r="A1132" s="1">
        <v>1131</v>
      </c>
      <c r="B1132" s="1" t="s">
        <v>4</v>
      </c>
      <c r="C1132" s="1" t="str">
        <f>"李平"</f>
        <v>李平</v>
      </c>
      <c r="D1132" s="1" t="str">
        <f>REPLACE([1]Sheet1!B1132,7,4,"****")</f>
        <v>513822****09257213</v>
      </c>
    </row>
    <row r="1133" spans="1:4" ht="14.25" customHeight="1">
      <c r="A1133" s="1">
        <v>1132</v>
      </c>
      <c r="B1133" s="1" t="s">
        <v>4</v>
      </c>
      <c r="C1133" s="1" t="str">
        <f>"张文奎"</f>
        <v>张文奎</v>
      </c>
      <c r="D1133" s="1" t="str">
        <f>REPLACE([1]Sheet1!B1133,7,4,"****")</f>
        <v>370705****10253515</v>
      </c>
    </row>
    <row r="1134" spans="1:4" ht="14.25" customHeight="1">
      <c r="A1134" s="1">
        <v>1133</v>
      </c>
      <c r="B1134" s="1" t="s">
        <v>4</v>
      </c>
      <c r="C1134" s="1" t="str">
        <f>"陈子仪"</f>
        <v>陈子仪</v>
      </c>
      <c r="D1134" s="1" t="str">
        <f>REPLACE([1]Sheet1!B1134,7,4,"****")</f>
        <v>460103****02080046</v>
      </c>
    </row>
    <row r="1135" spans="1:4" ht="14.25" customHeight="1">
      <c r="A1135" s="1">
        <v>1134</v>
      </c>
      <c r="B1135" s="1" t="s">
        <v>8</v>
      </c>
      <c r="C1135" s="1" t="str">
        <f>"张雅丽"</f>
        <v>张雅丽</v>
      </c>
      <c r="D1135" s="1" t="str">
        <f>REPLACE([1]Sheet1!B1135,7,4,"****")</f>
        <v>142726****01080981</v>
      </c>
    </row>
    <row r="1136" spans="1:4" ht="14.25" customHeight="1">
      <c r="A1136" s="1">
        <v>1135</v>
      </c>
      <c r="B1136" s="1" t="s">
        <v>4</v>
      </c>
      <c r="C1136" s="1" t="str">
        <f>"周克威"</f>
        <v>周克威</v>
      </c>
      <c r="D1136" s="1" t="str">
        <f>REPLACE([1]Sheet1!B1136,7,4,"****")</f>
        <v>460004****03100017</v>
      </c>
    </row>
    <row r="1137" spans="1:4" ht="14.25" customHeight="1">
      <c r="A1137" s="1">
        <v>1136</v>
      </c>
      <c r="B1137" s="1" t="s">
        <v>4</v>
      </c>
      <c r="C1137" s="1" t="str">
        <f>"覃凡"</f>
        <v>覃凡</v>
      </c>
      <c r="D1137" s="1" t="str">
        <f>REPLACE([1]Sheet1!B1137,7,4,"****")</f>
        <v>460004****04200055</v>
      </c>
    </row>
    <row r="1138" spans="1:4" ht="14.25" customHeight="1">
      <c r="A1138" s="1">
        <v>1137</v>
      </c>
      <c r="B1138" s="1" t="s">
        <v>4</v>
      </c>
      <c r="C1138" s="1" t="str">
        <f>"吴功"</f>
        <v>吴功</v>
      </c>
      <c r="D1138" s="1" t="str">
        <f>REPLACE([1]Sheet1!B1138,7,4,"****")</f>
        <v>460028****04120012</v>
      </c>
    </row>
    <row r="1139" spans="1:4" ht="14.25" customHeight="1">
      <c r="A1139" s="1">
        <v>1138</v>
      </c>
      <c r="B1139" s="1" t="s">
        <v>4</v>
      </c>
      <c r="C1139" s="1" t="str">
        <f>"吴晓倩"</f>
        <v>吴晓倩</v>
      </c>
      <c r="D1139" s="1" t="str">
        <f>REPLACE([1]Sheet1!B1139,7,4,"****")</f>
        <v>460004****12030425</v>
      </c>
    </row>
    <row r="1140" spans="1:4" ht="14.25" customHeight="1">
      <c r="A1140" s="1">
        <v>1139</v>
      </c>
      <c r="B1140" s="1" t="s">
        <v>5</v>
      </c>
      <c r="C1140" s="1" t="str">
        <f>"吴青青"</f>
        <v>吴青青</v>
      </c>
      <c r="D1140" s="1" t="str">
        <f>REPLACE([1]Sheet1!B1140,7,4,"****")</f>
        <v>460025****12203348</v>
      </c>
    </row>
    <row r="1141" spans="1:4" ht="14.25" customHeight="1">
      <c r="A1141" s="1">
        <v>1140</v>
      </c>
      <c r="B1141" s="1" t="s">
        <v>4</v>
      </c>
      <c r="C1141" s="1" t="str">
        <f>"邢天钰"</f>
        <v>邢天钰</v>
      </c>
      <c r="D1141" s="1" t="str">
        <f>REPLACE([1]Sheet1!B1141,7,4,"****")</f>
        <v>460002****05274629</v>
      </c>
    </row>
    <row r="1142" spans="1:4" ht="14.25" customHeight="1">
      <c r="A1142" s="1">
        <v>1141</v>
      </c>
      <c r="B1142" s="1" t="s">
        <v>4</v>
      </c>
      <c r="C1142" s="1" t="str">
        <f>"文承彬"</f>
        <v>文承彬</v>
      </c>
      <c r="D1142" s="1" t="str">
        <f>REPLACE([1]Sheet1!B1142,7,4,"****")</f>
        <v>460007****03110017</v>
      </c>
    </row>
    <row r="1143" spans="1:4" ht="14.25" customHeight="1">
      <c r="A1143" s="1">
        <v>1142</v>
      </c>
      <c r="B1143" s="1" t="s">
        <v>4</v>
      </c>
      <c r="C1143" s="1" t="str">
        <f>"方思莹"</f>
        <v>方思莹</v>
      </c>
      <c r="D1143" s="1" t="str">
        <f>REPLACE([1]Sheet1!B1143,7,4,"****")</f>
        <v>460028****12250044</v>
      </c>
    </row>
    <row r="1144" spans="1:4" ht="14.25" customHeight="1">
      <c r="A1144" s="1">
        <v>1143</v>
      </c>
      <c r="B1144" s="1" t="s">
        <v>4</v>
      </c>
      <c r="C1144" s="1" t="str">
        <f>"符雪花"</f>
        <v>符雪花</v>
      </c>
      <c r="D1144" s="1" t="str">
        <f>REPLACE([1]Sheet1!B1144,7,4,"****")</f>
        <v>460004****12085229</v>
      </c>
    </row>
    <row r="1145" spans="1:4" ht="14.25" customHeight="1">
      <c r="A1145" s="1">
        <v>1144</v>
      </c>
      <c r="B1145" s="1" t="s">
        <v>4</v>
      </c>
      <c r="C1145" s="1" t="str">
        <f>"张韩"</f>
        <v>张韩</v>
      </c>
      <c r="D1145" s="1" t="str">
        <f>REPLACE([1]Sheet1!B1145,7,4,"****")</f>
        <v>232126****04220379</v>
      </c>
    </row>
    <row r="1146" spans="1:4" ht="14.25" customHeight="1">
      <c r="A1146" s="1">
        <v>1145</v>
      </c>
      <c r="B1146" s="1" t="s">
        <v>4</v>
      </c>
      <c r="C1146" s="1" t="str">
        <f>"张一纳"</f>
        <v>张一纳</v>
      </c>
      <c r="D1146" s="1" t="str">
        <f>REPLACE([1]Sheet1!B1146,7,4,"****")</f>
        <v>460004****01010229</v>
      </c>
    </row>
    <row r="1147" spans="1:4" ht="14.25" customHeight="1">
      <c r="A1147" s="1">
        <v>1146</v>
      </c>
      <c r="B1147" s="1" t="s">
        <v>4</v>
      </c>
      <c r="C1147" s="1" t="str">
        <f>"王凡"</f>
        <v>王凡</v>
      </c>
      <c r="D1147" s="1" t="str">
        <f>REPLACE([1]Sheet1!B1147,7,4,"****")</f>
        <v>460036****08150810</v>
      </c>
    </row>
    <row r="1148" spans="1:4" ht="14.25" customHeight="1">
      <c r="A1148" s="1">
        <v>1147</v>
      </c>
      <c r="B1148" s="1" t="s">
        <v>5</v>
      </c>
      <c r="C1148" s="1" t="str">
        <f>"罗宇"</f>
        <v>罗宇</v>
      </c>
      <c r="D1148" s="1" t="str">
        <f>REPLACE([1]Sheet1!B1148,7,4,"****")</f>
        <v>460003****01215818</v>
      </c>
    </row>
    <row r="1149" spans="1:4" ht="14.25" customHeight="1">
      <c r="A1149" s="1">
        <v>1148</v>
      </c>
      <c r="B1149" s="1" t="s">
        <v>4</v>
      </c>
      <c r="C1149" s="1" t="str">
        <f>"王宁"</f>
        <v>王宁</v>
      </c>
      <c r="D1149" s="1" t="str">
        <f>REPLACE([1]Sheet1!B1149,7,4,"****")</f>
        <v>460102****10271528</v>
      </c>
    </row>
    <row r="1150" spans="1:4" ht="14.25" customHeight="1">
      <c r="A1150" s="1">
        <v>1149</v>
      </c>
      <c r="B1150" s="1" t="s">
        <v>4</v>
      </c>
      <c r="C1150" s="1" t="str">
        <f>"冯升"</f>
        <v>冯升</v>
      </c>
      <c r="D1150" s="1" t="str">
        <f>REPLACE([1]Sheet1!B1150,7,4,"****")</f>
        <v>460027****07064713</v>
      </c>
    </row>
    <row r="1151" spans="1:4" ht="14.25" customHeight="1">
      <c r="A1151" s="1">
        <v>1150</v>
      </c>
      <c r="B1151" s="1" t="s">
        <v>4</v>
      </c>
      <c r="C1151" s="1" t="str">
        <f>"姜秋宏"</f>
        <v>姜秋宏</v>
      </c>
      <c r="D1151" s="1" t="str">
        <f>REPLACE([1]Sheet1!B1151,7,4,"****")</f>
        <v>460103****01080928</v>
      </c>
    </row>
    <row r="1152" spans="1:4" ht="14.25" customHeight="1">
      <c r="A1152" s="1">
        <v>1151</v>
      </c>
      <c r="B1152" s="1" t="s">
        <v>4</v>
      </c>
      <c r="C1152" s="1" t="str">
        <f>"邢益伟"</f>
        <v>邢益伟</v>
      </c>
      <c r="D1152" s="1" t="str">
        <f>REPLACE([1]Sheet1!B1152,7,4,"****")</f>
        <v>460022****01063534</v>
      </c>
    </row>
    <row r="1153" spans="1:4" ht="14.25" customHeight="1">
      <c r="A1153" s="1">
        <v>1152</v>
      </c>
      <c r="B1153" s="1" t="s">
        <v>4</v>
      </c>
      <c r="C1153" s="1" t="str">
        <f>"王惠燕"</f>
        <v>王惠燕</v>
      </c>
      <c r="D1153" s="1" t="str">
        <f>REPLACE([1]Sheet1!B1153,7,4,"****")</f>
        <v>460021****03284463</v>
      </c>
    </row>
    <row r="1154" spans="1:4" ht="14.25" customHeight="1">
      <c r="A1154" s="1">
        <v>1153</v>
      </c>
      <c r="B1154" s="1" t="s">
        <v>4</v>
      </c>
      <c r="C1154" s="1" t="str">
        <f>"李妤"</f>
        <v>李妤</v>
      </c>
      <c r="D1154" s="1" t="str">
        <f>REPLACE([1]Sheet1!B1154,7,4,"****")</f>
        <v>460006****11070420</v>
      </c>
    </row>
    <row r="1155" spans="1:4" ht="14.25" customHeight="1">
      <c r="A1155" s="1">
        <v>1154</v>
      </c>
      <c r="B1155" s="1" t="s">
        <v>4</v>
      </c>
      <c r="C1155" s="1" t="str">
        <f>"李立志"</f>
        <v>李立志</v>
      </c>
      <c r="D1155" s="1" t="str">
        <f>REPLACE([1]Sheet1!B1155,7,4,"****")</f>
        <v>430426****09126011</v>
      </c>
    </row>
    <row r="1156" spans="1:4" ht="14.25" customHeight="1">
      <c r="A1156" s="1">
        <v>1155</v>
      </c>
      <c r="B1156" s="1" t="s">
        <v>5</v>
      </c>
      <c r="C1156" s="1" t="str">
        <f>"林明明"</f>
        <v>林明明</v>
      </c>
      <c r="D1156" s="1" t="str">
        <f>REPLACE([1]Sheet1!B1156,7,4,"****")</f>
        <v>460026****10230018</v>
      </c>
    </row>
    <row r="1157" spans="1:4" ht="14.25" customHeight="1">
      <c r="A1157" s="1">
        <v>1156</v>
      </c>
      <c r="B1157" s="1" t="s">
        <v>4</v>
      </c>
      <c r="C1157" s="1" t="str">
        <f>"王杰仪"</f>
        <v>王杰仪</v>
      </c>
      <c r="D1157" s="1" t="str">
        <f>REPLACE([1]Sheet1!B1157,7,4,"****")</f>
        <v>460036****05240022</v>
      </c>
    </row>
    <row r="1158" spans="1:4" ht="14.25" customHeight="1">
      <c r="A1158" s="1">
        <v>1157</v>
      </c>
      <c r="B1158" s="1" t="s">
        <v>5</v>
      </c>
      <c r="C1158" s="1" t="str">
        <f>"李娇"</f>
        <v>李娇</v>
      </c>
      <c r="D1158" s="1" t="str">
        <f>REPLACE([1]Sheet1!B1158,7,4,"****")</f>
        <v>460104****05251828</v>
      </c>
    </row>
    <row r="1159" spans="1:4" ht="14.25" customHeight="1">
      <c r="A1159" s="1">
        <v>1158</v>
      </c>
      <c r="B1159" s="1" t="s">
        <v>4</v>
      </c>
      <c r="C1159" s="1" t="str">
        <f>"杨玲"</f>
        <v>杨玲</v>
      </c>
      <c r="D1159" s="1" t="str">
        <f>REPLACE([1]Sheet1!B1159,7,4,"****")</f>
        <v>610303****08140040</v>
      </c>
    </row>
    <row r="1160" spans="1:4" ht="14.25" customHeight="1">
      <c r="A1160" s="1">
        <v>1159</v>
      </c>
      <c r="B1160" s="1" t="s">
        <v>4</v>
      </c>
      <c r="C1160" s="1" t="str">
        <f>"曾叶梅"</f>
        <v>曾叶梅</v>
      </c>
      <c r="D1160" s="1" t="str">
        <f>REPLACE([1]Sheet1!B1160,7,4,"****")</f>
        <v>460003****0704744X</v>
      </c>
    </row>
    <row r="1161" spans="1:4" ht="14.25" customHeight="1">
      <c r="A1161" s="1">
        <v>1160</v>
      </c>
      <c r="B1161" s="1" t="s">
        <v>5</v>
      </c>
      <c r="C1161" s="1" t="str">
        <f>"崔静"</f>
        <v>崔静</v>
      </c>
      <c r="D1161" s="1" t="str">
        <f>REPLACE([1]Sheet1!B1161,7,4,"****")</f>
        <v>460006****07047822</v>
      </c>
    </row>
    <row r="1162" spans="1:4" ht="14.25" customHeight="1">
      <c r="A1162" s="1">
        <v>1161</v>
      </c>
      <c r="B1162" s="1" t="s">
        <v>4</v>
      </c>
      <c r="C1162" s="1" t="str">
        <f>"邱佳玲"</f>
        <v>邱佳玲</v>
      </c>
      <c r="D1162" s="1" t="str">
        <f>REPLACE([1]Sheet1!B1162,7,4,"****")</f>
        <v>460031****03071226</v>
      </c>
    </row>
    <row r="1163" spans="1:4" ht="14.25" customHeight="1">
      <c r="A1163" s="1">
        <v>1162</v>
      </c>
      <c r="B1163" s="1" t="s">
        <v>7</v>
      </c>
      <c r="C1163" s="1" t="str">
        <f>"蔡宜桓"</f>
        <v>蔡宜桓</v>
      </c>
      <c r="D1163" s="1" t="str">
        <f>REPLACE([1]Sheet1!B1163,7,4,"****")</f>
        <v>522131****07050028</v>
      </c>
    </row>
    <row r="1164" spans="1:4" ht="14.25" customHeight="1">
      <c r="A1164" s="1">
        <v>1163</v>
      </c>
      <c r="B1164" s="1" t="s">
        <v>4</v>
      </c>
      <c r="C1164" s="1" t="str">
        <f>"王小银"</f>
        <v>王小银</v>
      </c>
      <c r="D1164" s="1" t="str">
        <f>REPLACE([1]Sheet1!B1164,7,4,"****")</f>
        <v>460007****0801722X</v>
      </c>
    </row>
    <row r="1165" spans="1:4" ht="14.25" customHeight="1">
      <c r="A1165" s="1">
        <v>1164</v>
      </c>
      <c r="B1165" s="1" t="s">
        <v>4</v>
      </c>
      <c r="C1165" s="1" t="str">
        <f>"高惠娇"</f>
        <v>高惠娇</v>
      </c>
      <c r="D1165" s="1" t="str">
        <f>REPLACE([1]Sheet1!B1165,7,4,"****")</f>
        <v>230107****07100244</v>
      </c>
    </row>
    <row r="1166" spans="1:4" ht="14.25" customHeight="1">
      <c r="A1166" s="1">
        <v>1165</v>
      </c>
      <c r="B1166" s="1" t="s">
        <v>5</v>
      </c>
      <c r="C1166" s="1" t="str">
        <f>"王向盈"</f>
        <v>王向盈</v>
      </c>
      <c r="D1166" s="1" t="str">
        <f>REPLACE([1]Sheet1!B1166,7,4,"****")</f>
        <v>460002****0706004X</v>
      </c>
    </row>
    <row r="1167" spans="1:4" ht="14.25" customHeight="1">
      <c r="A1167" s="1">
        <v>1166</v>
      </c>
      <c r="B1167" s="1" t="s">
        <v>4</v>
      </c>
      <c r="C1167" s="1" t="str">
        <f>"韩雅璐"</f>
        <v>韩雅璐</v>
      </c>
      <c r="D1167" s="1" t="str">
        <f>REPLACE([1]Sheet1!B1167,7,4,"****")</f>
        <v>460005****0414622X</v>
      </c>
    </row>
    <row r="1168" spans="1:4" ht="14.25" customHeight="1">
      <c r="A1168" s="1">
        <v>1167</v>
      </c>
      <c r="B1168" s="1" t="s">
        <v>5</v>
      </c>
      <c r="C1168" s="1" t="str">
        <f>"李如伊"</f>
        <v>李如伊</v>
      </c>
      <c r="D1168" s="1" t="str">
        <f>REPLACE([1]Sheet1!B1168,7,4,"****")</f>
        <v>500236****12040044</v>
      </c>
    </row>
    <row r="1169" spans="1:4" ht="14.25" customHeight="1">
      <c r="A1169" s="1">
        <v>1168</v>
      </c>
      <c r="B1169" s="1" t="s">
        <v>4</v>
      </c>
      <c r="C1169" s="1" t="str">
        <f>"羊菲菲"</f>
        <v>羊菲菲</v>
      </c>
      <c r="D1169" s="1" t="str">
        <f>REPLACE([1]Sheet1!B1169,7,4,"****")</f>
        <v>460033****01237187</v>
      </c>
    </row>
    <row r="1170" spans="1:4" ht="14.25" customHeight="1">
      <c r="A1170" s="1">
        <v>1169</v>
      </c>
      <c r="B1170" s="1" t="s">
        <v>4</v>
      </c>
      <c r="C1170" s="1" t="str">
        <f>"符芳程"</f>
        <v>符芳程</v>
      </c>
      <c r="D1170" s="1" t="str">
        <f>REPLACE([1]Sheet1!B1170,7,4,"****")</f>
        <v>460004****03105643</v>
      </c>
    </row>
    <row r="1171" spans="1:4" ht="14.25" customHeight="1">
      <c r="A1171" s="1">
        <v>1170</v>
      </c>
      <c r="B1171" s="1" t="s">
        <v>4</v>
      </c>
      <c r="C1171" s="1" t="str">
        <f>"周婷"</f>
        <v>周婷</v>
      </c>
      <c r="D1171" s="1" t="str">
        <f>REPLACE([1]Sheet1!B1171,7,4,"****")</f>
        <v>460006****12018426</v>
      </c>
    </row>
    <row r="1172" spans="1:4" ht="14.25" customHeight="1">
      <c r="A1172" s="1">
        <v>1171</v>
      </c>
      <c r="B1172" s="1" t="s">
        <v>5</v>
      </c>
      <c r="C1172" s="1" t="str">
        <f>"吴丹"</f>
        <v>吴丹</v>
      </c>
      <c r="D1172" s="1" t="str">
        <f>REPLACE([1]Sheet1!B1172,7,4,"****")</f>
        <v>460102****08200049</v>
      </c>
    </row>
    <row r="1173" spans="1:4" ht="14.25" customHeight="1">
      <c r="A1173" s="1">
        <v>1172</v>
      </c>
      <c r="B1173" s="1" t="s">
        <v>4</v>
      </c>
      <c r="C1173" s="1" t="str">
        <f>"符春丽"</f>
        <v>符春丽</v>
      </c>
      <c r="D1173" s="1" t="str">
        <f>REPLACE([1]Sheet1!B1173,7,4,"****")</f>
        <v>460027****10225941</v>
      </c>
    </row>
    <row r="1174" spans="1:4" ht="14.25" customHeight="1">
      <c r="A1174" s="1">
        <v>1173</v>
      </c>
      <c r="B1174" s="1" t="s">
        <v>4</v>
      </c>
      <c r="C1174" s="1" t="str">
        <f>"丁珊珊"</f>
        <v>丁珊珊</v>
      </c>
      <c r="D1174" s="1" t="str">
        <f>REPLACE([1]Sheet1!B1174,7,4,"****")</f>
        <v>460004****02271225</v>
      </c>
    </row>
    <row r="1175" spans="1:4" ht="14.25" customHeight="1">
      <c r="A1175" s="1">
        <v>1174</v>
      </c>
      <c r="B1175" s="1" t="s">
        <v>7</v>
      </c>
      <c r="C1175" s="1" t="str">
        <f>"李若彤"</f>
        <v>李若彤</v>
      </c>
      <c r="D1175" s="1" t="str">
        <f>REPLACE([1]Sheet1!B1175,7,4,"****")</f>
        <v>620421****05063684</v>
      </c>
    </row>
    <row r="1176" spans="1:4" ht="14.25" customHeight="1">
      <c r="A1176" s="1">
        <v>1175</v>
      </c>
      <c r="B1176" s="1" t="s">
        <v>4</v>
      </c>
      <c r="C1176" s="1" t="str">
        <f>"杜绍勇"</f>
        <v>杜绍勇</v>
      </c>
      <c r="D1176" s="1" t="str">
        <f>REPLACE([1]Sheet1!B1176,7,4,"****")</f>
        <v>460004****1019001X</v>
      </c>
    </row>
    <row r="1177" spans="1:4" ht="14.25" customHeight="1">
      <c r="A1177" s="1">
        <v>1176</v>
      </c>
      <c r="B1177" s="1" t="s">
        <v>5</v>
      </c>
      <c r="C1177" s="1" t="str">
        <f>"王慧芳"</f>
        <v>王慧芳</v>
      </c>
      <c r="D1177" s="1" t="str">
        <f>REPLACE([1]Sheet1!B1177,7,4,"****")</f>
        <v>460034****09190025</v>
      </c>
    </row>
    <row r="1178" spans="1:4" ht="14.25" customHeight="1">
      <c r="A1178" s="1">
        <v>1177</v>
      </c>
      <c r="B1178" s="1" t="s">
        <v>4</v>
      </c>
      <c r="C1178" s="1" t="str">
        <f>"麦延武"</f>
        <v>麦延武</v>
      </c>
      <c r="D1178" s="1" t="str">
        <f>REPLACE([1]Sheet1!B1178,7,4,"****")</f>
        <v>460028****03180417</v>
      </c>
    </row>
    <row r="1179" spans="1:4" ht="14.25" customHeight="1">
      <c r="A1179" s="1">
        <v>1178</v>
      </c>
      <c r="B1179" s="1" t="s">
        <v>4</v>
      </c>
      <c r="C1179" s="1" t="str">
        <f>"任毅"</f>
        <v>任毅</v>
      </c>
      <c r="D1179" s="1" t="str">
        <f>REPLACE([1]Sheet1!B1179,7,4,"****")</f>
        <v>150221****02080313</v>
      </c>
    </row>
    <row r="1180" spans="1:4" ht="14.25" customHeight="1">
      <c r="A1180" s="1">
        <v>1179</v>
      </c>
      <c r="B1180" s="1" t="s">
        <v>4</v>
      </c>
      <c r="C1180" s="1" t="str">
        <f>"梁敬涵"</f>
        <v>梁敬涵</v>
      </c>
      <c r="D1180" s="1" t="str">
        <f>REPLACE([1]Sheet1!B1180,7,4,"****")</f>
        <v>230802****02090928</v>
      </c>
    </row>
    <row r="1181" spans="1:4" ht="14.25" customHeight="1">
      <c r="A1181" s="1">
        <v>1180</v>
      </c>
      <c r="B1181" s="1" t="s">
        <v>5</v>
      </c>
      <c r="C1181" s="1" t="str">
        <f>"曾焕璧"</f>
        <v>曾焕璧</v>
      </c>
      <c r="D1181" s="1" t="str">
        <f>REPLACE([1]Sheet1!B1181,7,4,"****")</f>
        <v>460003****04163059</v>
      </c>
    </row>
    <row r="1182" spans="1:4" ht="14.25" customHeight="1">
      <c r="A1182" s="1">
        <v>1181</v>
      </c>
      <c r="B1182" s="1" t="s">
        <v>4</v>
      </c>
      <c r="C1182" s="1" t="str">
        <f>"庞雯娜"</f>
        <v>庞雯娜</v>
      </c>
      <c r="D1182" s="1" t="str">
        <f>REPLACE([1]Sheet1!B1182,7,4,"****")</f>
        <v>460103****0501152X</v>
      </c>
    </row>
    <row r="1183" spans="1:4" ht="14.25" customHeight="1">
      <c r="A1183" s="1">
        <v>1182</v>
      </c>
      <c r="B1183" s="1" t="s">
        <v>5</v>
      </c>
      <c r="C1183" s="1" t="str">
        <f>"林力映"</f>
        <v>林力映</v>
      </c>
      <c r="D1183" s="1" t="str">
        <f>REPLACE([1]Sheet1!B1183,7,4,"****")</f>
        <v>460003****03032641</v>
      </c>
    </row>
    <row r="1184" spans="1:4" ht="14.25" customHeight="1">
      <c r="A1184" s="1">
        <v>1183</v>
      </c>
      <c r="B1184" s="1" t="s">
        <v>4</v>
      </c>
      <c r="C1184" s="1" t="str">
        <f>"欧琳琳"</f>
        <v>欧琳琳</v>
      </c>
      <c r="D1184" s="1" t="str">
        <f>REPLACE([1]Sheet1!B1184,7,4,"****")</f>
        <v>460007****04300425</v>
      </c>
    </row>
    <row r="1185" spans="1:4" ht="14.25" customHeight="1">
      <c r="A1185" s="1">
        <v>1184</v>
      </c>
      <c r="B1185" s="1" t="s">
        <v>4</v>
      </c>
      <c r="C1185" s="1" t="str">
        <f>"严歆"</f>
        <v>严歆</v>
      </c>
      <c r="D1185" s="1" t="str">
        <f>REPLACE([1]Sheet1!B1185,7,4,"****")</f>
        <v>460007****09062028</v>
      </c>
    </row>
    <row r="1186" spans="1:4" ht="14.25" customHeight="1">
      <c r="A1186" s="1">
        <v>1185</v>
      </c>
      <c r="B1186" s="1" t="s">
        <v>5</v>
      </c>
      <c r="C1186" s="1" t="str">
        <f>"王冰"</f>
        <v>王冰</v>
      </c>
      <c r="D1186" s="1" t="str">
        <f>REPLACE([1]Sheet1!B1186,7,4,"****")</f>
        <v>460004****10030024</v>
      </c>
    </row>
    <row r="1187" spans="1:4" ht="14.25" customHeight="1">
      <c r="A1187" s="1">
        <v>1186</v>
      </c>
      <c r="B1187" s="1" t="s">
        <v>4</v>
      </c>
      <c r="C1187" s="1" t="str">
        <f>"符坤梅"</f>
        <v>符坤梅</v>
      </c>
      <c r="D1187" s="1" t="str">
        <f>REPLACE([1]Sheet1!B1187,7,4,"****")</f>
        <v>460003****09026645</v>
      </c>
    </row>
    <row r="1188" spans="1:4" ht="14.25" customHeight="1">
      <c r="A1188" s="1">
        <v>1187</v>
      </c>
      <c r="B1188" s="1" t="s">
        <v>4</v>
      </c>
      <c r="C1188" s="1" t="str">
        <f>"邹婉娟"</f>
        <v>邹婉娟</v>
      </c>
      <c r="D1188" s="1" t="str">
        <f>REPLACE([1]Sheet1!B1188,7,4,"****")</f>
        <v>460035****08190023</v>
      </c>
    </row>
    <row r="1189" spans="1:4" ht="14.25" customHeight="1">
      <c r="A1189" s="1">
        <v>1188</v>
      </c>
      <c r="B1189" s="1" t="s">
        <v>4</v>
      </c>
      <c r="C1189" s="1" t="str">
        <f>"王强"</f>
        <v>王强</v>
      </c>
      <c r="D1189" s="1" t="str">
        <f>REPLACE([1]Sheet1!B1189,7,4,"****")</f>
        <v>140110****08160538</v>
      </c>
    </row>
    <row r="1190" spans="1:4" ht="14.25" customHeight="1">
      <c r="A1190" s="1">
        <v>1189</v>
      </c>
      <c r="B1190" s="1" t="s">
        <v>4</v>
      </c>
      <c r="C1190" s="1" t="str">
        <f>"王少苗"</f>
        <v>王少苗</v>
      </c>
      <c r="D1190" s="1" t="str">
        <f>REPLACE([1]Sheet1!B1190,7,4,"****")</f>
        <v>460027****08215927</v>
      </c>
    </row>
    <row r="1191" spans="1:4" ht="14.25" customHeight="1">
      <c r="A1191" s="1">
        <v>1190</v>
      </c>
      <c r="B1191" s="1" t="s">
        <v>4</v>
      </c>
      <c r="C1191" s="1" t="str">
        <f>"符小丽"</f>
        <v>符小丽</v>
      </c>
      <c r="D1191" s="1" t="str">
        <f>REPLACE([1]Sheet1!B1191,7,4,"****")</f>
        <v>469024****03120028</v>
      </c>
    </row>
    <row r="1192" spans="1:4" ht="14.25" customHeight="1">
      <c r="A1192" s="1">
        <v>1191</v>
      </c>
      <c r="B1192" s="1" t="s">
        <v>4</v>
      </c>
      <c r="C1192" s="1" t="str">
        <f>"谢谦"</f>
        <v>谢谦</v>
      </c>
      <c r="D1192" s="1" t="str">
        <f>REPLACE([1]Sheet1!B1192,7,4,"****")</f>
        <v>420114****11240059</v>
      </c>
    </row>
    <row r="1193" spans="1:4" ht="14.25" customHeight="1">
      <c r="A1193" s="1">
        <v>1192</v>
      </c>
      <c r="B1193" s="1" t="s">
        <v>5</v>
      </c>
      <c r="C1193" s="1" t="str">
        <f>"张晗"</f>
        <v>张晗</v>
      </c>
      <c r="D1193" s="1" t="str">
        <f>REPLACE([1]Sheet1!B1193,7,4,"****")</f>
        <v>230403****10220223</v>
      </c>
    </row>
    <row r="1194" spans="1:4" ht="14.25" customHeight="1">
      <c r="A1194" s="1">
        <v>1193</v>
      </c>
      <c r="B1194" s="1" t="s">
        <v>5</v>
      </c>
      <c r="C1194" s="1" t="str">
        <f>"赖柳霓"</f>
        <v>赖柳霓</v>
      </c>
      <c r="D1194" s="1" t="str">
        <f>REPLACE([1]Sheet1!B1194,7,4,"****")</f>
        <v>460102****12250623</v>
      </c>
    </row>
    <row r="1195" spans="1:4" ht="14.25" customHeight="1">
      <c r="A1195" s="1">
        <v>1194</v>
      </c>
      <c r="B1195" s="1" t="s">
        <v>5</v>
      </c>
      <c r="C1195" s="1" t="str">
        <f>"徐小刚"</f>
        <v>徐小刚</v>
      </c>
      <c r="D1195" s="1" t="str">
        <f>REPLACE([1]Sheet1!B1195,7,4,"****")</f>
        <v>362528****08145058</v>
      </c>
    </row>
    <row r="1196" spans="1:4" ht="14.25" customHeight="1">
      <c r="A1196" s="1">
        <v>1195</v>
      </c>
      <c r="B1196" s="1" t="s">
        <v>5</v>
      </c>
      <c r="C1196" s="1" t="str">
        <f>"杨婧彤"</f>
        <v>杨婧彤</v>
      </c>
      <c r="D1196" s="1" t="str">
        <f>REPLACE([1]Sheet1!B1196,7,4,"****")</f>
        <v>231005****08270020</v>
      </c>
    </row>
    <row r="1197" spans="1:4" ht="14.25" customHeight="1">
      <c r="A1197" s="1">
        <v>1196</v>
      </c>
      <c r="B1197" s="1" t="s">
        <v>4</v>
      </c>
      <c r="C1197" s="1" t="str">
        <f>"符敏传"</f>
        <v>符敏传</v>
      </c>
      <c r="D1197" s="1" t="str">
        <f>REPLACE([1]Sheet1!B1197,7,4,"****")</f>
        <v>460003****09175630</v>
      </c>
    </row>
    <row r="1198" spans="1:4" ht="14.25" customHeight="1">
      <c r="A1198" s="1">
        <v>1197</v>
      </c>
      <c r="B1198" s="1" t="s">
        <v>4</v>
      </c>
      <c r="C1198" s="1" t="str">
        <f>"袁蕾"</f>
        <v>袁蕾</v>
      </c>
      <c r="D1198" s="1" t="str">
        <f>REPLACE([1]Sheet1!B1198,7,4,"****")</f>
        <v>460103****12160045</v>
      </c>
    </row>
    <row r="1199" spans="1:4" ht="14.25" customHeight="1">
      <c r="A1199" s="1">
        <v>1198</v>
      </c>
      <c r="B1199" s="1" t="s">
        <v>4</v>
      </c>
      <c r="C1199" s="1" t="str">
        <f>"郑晓霞"</f>
        <v>郑晓霞</v>
      </c>
      <c r="D1199" s="1" t="str">
        <f>REPLACE([1]Sheet1!B1199,7,4,"****")</f>
        <v>460034****11074726</v>
      </c>
    </row>
    <row r="1200" spans="1:4" ht="14.25" customHeight="1">
      <c r="A1200" s="1">
        <v>1199</v>
      </c>
      <c r="B1200" s="1" t="s">
        <v>4</v>
      </c>
      <c r="C1200" s="1" t="str">
        <f>"容喜琳"</f>
        <v>容喜琳</v>
      </c>
      <c r="D1200" s="1" t="str">
        <f>REPLACE([1]Sheet1!B1200,7,4,"****")</f>
        <v>460200****09234481</v>
      </c>
    </row>
    <row r="1201" spans="1:4" ht="14.25" customHeight="1">
      <c r="A1201" s="1">
        <v>1200</v>
      </c>
      <c r="B1201" s="1" t="s">
        <v>4</v>
      </c>
      <c r="C1201" s="1" t="str">
        <f>"黄辉辉"</f>
        <v>黄辉辉</v>
      </c>
      <c r="D1201" s="1" t="str">
        <f>REPLACE([1]Sheet1!B1201,7,4,"****")</f>
        <v>460033****07180033</v>
      </c>
    </row>
    <row r="1202" spans="1:4" ht="14.25" customHeight="1">
      <c r="A1202" s="1">
        <v>1201</v>
      </c>
      <c r="B1202" s="1" t="s">
        <v>4</v>
      </c>
      <c r="C1202" s="1" t="str">
        <f>"李德成"</f>
        <v>李德成</v>
      </c>
      <c r="D1202" s="1" t="str">
        <f>REPLACE([1]Sheet1!B1202,7,4,"****")</f>
        <v>460003****06206756</v>
      </c>
    </row>
    <row r="1203" spans="1:4" ht="14.25" customHeight="1">
      <c r="A1203" s="1">
        <v>1202</v>
      </c>
      <c r="B1203" s="1" t="s">
        <v>4</v>
      </c>
      <c r="C1203" s="1" t="str">
        <f>"钟志鹏"</f>
        <v>钟志鹏</v>
      </c>
      <c r="D1203" s="1" t="str">
        <f>REPLACE([1]Sheet1!B1203,7,4,"****")</f>
        <v>440881****09083997</v>
      </c>
    </row>
    <row r="1204" spans="1:4" ht="14.25" customHeight="1">
      <c r="A1204" s="1">
        <v>1203</v>
      </c>
      <c r="B1204" s="1" t="s">
        <v>7</v>
      </c>
      <c r="C1204" s="1" t="str">
        <f>"张译文"</f>
        <v>张译文</v>
      </c>
      <c r="D1204" s="1" t="str">
        <f>REPLACE([1]Sheet1!B1204,7,4,"****")</f>
        <v>410882****01151023</v>
      </c>
    </row>
    <row r="1205" spans="1:4" ht="14.25" customHeight="1">
      <c r="A1205" s="1">
        <v>1204</v>
      </c>
      <c r="B1205" s="1" t="s">
        <v>7</v>
      </c>
      <c r="C1205" s="1" t="str">
        <f>"杨真"</f>
        <v>杨真</v>
      </c>
      <c r="D1205" s="1" t="str">
        <f>REPLACE([1]Sheet1!B1205,7,4,"****")</f>
        <v>230303****01274928</v>
      </c>
    </row>
    <row r="1206" spans="1:4" ht="14.25" customHeight="1">
      <c r="A1206" s="1">
        <v>1205</v>
      </c>
      <c r="B1206" s="1" t="s">
        <v>4</v>
      </c>
      <c r="C1206" s="1" t="str">
        <f>"李佳锟"</f>
        <v>李佳锟</v>
      </c>
      <c r="D1206" s="1" t="str">
        <f>REPLACE([1]Sheet1!B1206,7,4,"****")</f>
        <v>370685****10185510</v>
      </c>
    </row>
    <row r="1207" spans="1:4" ht="14.25" customHeight="1">
      <c r="A1207" s="1">
        <v>1206</v>
      </c>
      <c r="B1207" s="1" t="s">
        <v>5</v>
      </c>
      <c r="C1207" s="1" t="str">
        <f>"张裕欣"</f>
        <v>张裕欣</v>
      </c>
      <c r="D1207" s="1" t="str">
        <f>REPLACE([1]Sheet1!B1207,7,4,"****")</f>
        <v>460103****05131817</v>
      </c>
    </row>
    <row r="1208" spans="1:4" ht="14.25" customHeight="1">
      <c r="A1208" s="1">
        <v>1207</v>
      </c>
      <c r="B1208" s="1" t="s">
        <v>4</v>
      </c>
      <c r="C1208" s="1" t="str">
        <f>"谢小芬"</f>
        <v>谢小芬</v>
      </c>
      <c r="D1208" s="1" t="str">
        <f>REPLACE([1]Sheet1!B1208,7,4,"****")</f>
        <v>460028****02150045</v>
      </c>
    </row>
    <row r="1209" spans="1:4" ht="14.25" customHeight="1">
      <c r="A1209" s="1">
        <v>1208</v>
      </c>
      <c r="B1209" s="1" t="s">
        <v>12</v>
      </c>
      <c r="C1209" s="1" t="str">
        <f>"魏小妍"</f>
        <v>魏小妍</v>
      </c>
      <c r="D1209" s="1" t="str">
        <f>REPLACE([1]Sheet1!B1209,7,4,"****")</f>
        <v>460022****11212329</v>
      </c>
    </row>
    <row r="1210" spans="1:4" ht="14.25" customHeight="1">
      <c r="A1210" s="1">
        <v>1209</v>
      </c>
      <c r="B1210" s="1" t="s">
        <v>5</v>
      </c>
      <c r="C1210" s="1" t="str">
        <f>"黄小钰"</f>
        <v>黄小钰</v>
      </c>
      <c r="D1210" s="1" t="str">
        <f>REPLACE([1]Sheet1!B1210,7,4,"****")</f>
        <v>460006****08163724</v>
      </c>
    </row>
    <row r="1211" spans="1:4" ht="14.25" customHeight="1">
      <c r="A1211" s="1">
        <v>1210</v>
      </c>
      <c r="B1211" s="1" t="s">
        <v>4</v>
      </c>
      <c r="C1211" s="1" t="str">
        <f>"胡琪婧"</f>
        <v>胡琪婧</v>
      </c>
      <c r="D1211" s="1" t="str">
        <f>REPLACE([1]Sheet1!B1211,7,4,"****")</f>
        <v>460031****12120025</v>
      </c>
    </row>
    <row r="1212" spans="1:4" ht="14.25" customHeight="1">
      <c r="A1212" s="1">
        <v>1211</v>
      </c>
      <c r="B1212" s="1" t="s">
        <v>4</v>
      </c>
      <c r="C1212" s="1" t="str">
        <f>"张熙松"</f>
        <v>张熙松</v>
      </c>
      <c r="D1212" s="1" t="str">
        <f>REPLACE([1]Sheet1!B1212,7,4,"****")</f>
        <v>460004****11195810</v>
      </c>
    </row>
    <row r="1213" spans="1:4" ht="14.25" customHeight="1">
      <c r="A1213" s="1">
        <v>1212</v>
      </c>
      <c r="B1213" s="1" t="s">
        <v>4</v>
      </c>
      <c r="C1213" s="1" t="str">
        <f>"吴亭"</f>
        <v>吴亭</v>
      </c>
      <c r="D1213" s="1" t="str">
        <f>REPLACE([1]Sheet1!B1213,7,4,"****")</f>
        <v>460027****10117660</v>
      </c>
    </row>
    <row r="1214" spans="1:4" ht="14.25" customHeight="1">
      <c r="A1214" s="1">
        <v>1213</v>
      </c>
      <c r="B1214" s="1" t="s">
        <v>5</v>
      </c>
      <c r="C1214" s="1" t="str">
        <f>"高庆梅"</f>
        <v>高庆梅</v>
      </c>
      <c r="D1214" s="1" t="str">
        <f>REPLACE([1]Sheet1!B1214,7,4,"****")</f>
        <v>469003****03286666</v>
      </c>
    </row>
    <row r="1215" spans="1:4" ht="14.25" customHeight="1">
      <c r="A1215" s="1">
        <v>1214</v>
      </c>
      <c r="B1215" s="1" t="s">
        <v>4</v>
      </c>
      <c r="C1215" s="1" t="str">
        <f>"邱啟霖"</f>
        <v>邱啟霖</v>
      </c>
      <c r="D1215" s="1" t="str">
        <f>REPLACE([1]Sheet1!B1215,7,4,"****")</f>
        <v>460025****08070017</v>
      </c>
    </row>
    <row r="1216" spans="1:4" ht="14.25" customHeight="1">
      <c r="A1216" s="1">
        <v>1215</v>
      </c>
      <c r="B1216" s="1" t="s">
        <v>4</v>
      </c>
      <c r="C1216" s="1" t="str">
        <f>"王晨曦"</f>
        <v>王晨曦</v>
      </c>
      <c r="D1216" s="1" t="str">
        <f>REPLACE([1]Sheet1!B1216,7,4,"****")</f>
        <v>220882****09260548</v>
      </c>
    </row>
    <row r="1217" spans="1:4" ht="14.25" customHeight="1">
      <c r="A1217" s="1">
        <v>1216</v>
      </c>
      <c r="B1217" s="1" t="s">
        <v>5</v>
      </c>
      <c r="C1217" s="1" t="str">
        <f>"关业玉"</f>
        <v>关业玉</v>
      </c>
      <c r="D1217" s="1" t="str">
        <f>REPLACE([1]Sheet1!B1217,7,4,"****")</f>
        <v>460007****05134664</v>
      </c>
    </row>
    <row r="1218" spans="1:4" ht="14.25" customHeight="1">
      <c r="A1218" s="1">
        <v>1217</v>
      </c>
      <c r="B1218" s="1" t="s">
        <v>4</v>
      </c>
      <c r="C1218" s="1" t="str">
        <f>"李政亚"</f>
        <v>李政亚</v>
      </c>
      <c r="D1218" s="1" t="str">
        <f>REPLACE([1]Sheet1!B1218,7,4,"****")</f>
        <v>532622****07190040</v>
      </c>
    </row>
    <row r="1219" spans="1:4" ht="14.25" customHeight="1">
      <c r="A1219" s="1">
        <v>1218</v>
      </c>
      <c r="B1219" s="1" t="s">
        <v>4</v>
      </c>
      <c r="C1219" s="1" t="str">
        <f>"孙秀秀"</f>
        <v>孙秀秀</v>
      </c>
      <c r="D1219" s="1" t="str">
        <f>REPLACE([1]Sheet1!B1219,7,4,"****")</f>
        <v>222426****01104727</v>
      </c>
    </row>
    <row r="1220" spans="1:4" ht="14.25" customHeight="1">
      <c r="A1220" s="1">
        <v>1219</v>
      </c>
      <c r="B1220" s="1" t="s">
        <v>5</v>
      </c>
      <c r="C1220" s="1" t="str">
        <f>"王俊越"</f>
        <v>王俊越</v>
      </c>
      <c r="D1220" s="1" t="str">
        <f>REPLACE([1]Sheet1!B1220,7,4,"****")</f>
        <v>460006****06155275</v>
      </c>
    </row>
    <row r="1221" spans="1:4" ht="14.25" customHeight="1">
      <c r="A1221" s="1">
        <v>1220</v>
      </c>
      <c r="B1221" s="1" t="s">
        <v>4</v>
      </c>
      <c r="C1221" s="1" t="str">
        <f>"王娜二"</f>
        <v>王娜二</v>
      </c>
      <c r="D1221" s="1" t="str">
        <f>REPLACE([1]Sheet1!B1221,7,4,"****")</f>
        <v>460028****04055225</v>
      </c>
    </row>
    <row r="1222" spans="1:4" ht="14.25" customHeight="1">
      <c r="A1222" s="1">
        <v>1221</v>
      </c>
      <c r="B1222" s="1" t="s">
        <v>5</v>
      </c>
      <c r="C1222" s="1" t="str">
        <f>"付丹"</f>
        <v>付丹</v>
      </c>
      <c r="D1222" s="1" t="str">
        <f>REPLACE([1]Sheet1!B1222,7,4,"****")</f>
        <v>230882****0523452X</v>
      </c>
    </row>
    <row r="1223" spans="1:4" ht="14.25" customHeight="1">
      <c r="A1223" s="1">
        <v>1222</v>
      </c>
      <c r="B1223" s="1" t="s">
        <v>5</v>
      </c>
      <c r="C1223" s="1" t="str">
        <f>"高嘉孺"</f>
        <v>高嘉孺</v>
      </c>
      <c r="D1223" s="1" t="str">
        <f>REPLACE([1]Sheet1!B1223,7,4,"****")</f>
        <v>460036****12020022</v>
      </c>
    </row>
    <row r="1224" spans="1:4" ht="14.25" customHeight="1">
      <c r="A1224" s="1">
        <v>1223</v>
      </c>
      <c r="B1224" s="1" t="s">
        <v>4</v>
      </c>
      <c r="C1224" s="1" t="str">
        <f>"朱伯文"</f>
        <v>朱伯文</v>
      </c>
      <c r="D1224" s="1" t="str">
        <f>REPLACE([1]Sheet1!B1224,7,4,"****")</f>
        <v>460036****12094838</v>
      </c>
    </row>
    <row r="1225" spans="1:4" ht="14.25" customHeight="1">
      <c r="A1225" s="1">
        <v>1224</v>
      </c>
      <c r="B1225" s="1" t="s">
        <v>4</v>
      </c>
      <c r="C1225" s="1" t="str">
        <f>"韦玉女"</f>
        <v>韦玉女</v>
      </c>
      <c r="D1225" s="1" t="str">
        <f>REPLACE([1]Sheet1!B1225,7,4,"****")</f>
        <v>460106****04173427</v>
      </c>
    </row>
    <row r="1226" spans="1:4" ht="14.25" customHeight="1">
      <c r="A1226" s="1">
        <v>1225</v>
      </c>
      <c r="B1226" s="1" t="s">
        <v>5</v>
      </c>
      <c r="C1226" s="1" t="str">
        <f>"郑昊天"</f>
        <v>郑昊天</v>
      </c>
      <c r="D1226" s="1" t="str">
        <f>REPLACE([1]Sheet1!B1226,7,4,"****")</f>
        <v>370481****0403673X</v>
      </c>
    </row>
    <row r="1227" spans="1:4" ht="14.25" customHeight="1">
      <c r="A1227" s="1">
        <v>1226</v>
      </c>
      <c r="B1227" s="1" t="s">
        <v>4</v>
      </c>
      <c r="C1227" s="1" t="str">
        <f>"林声婕"</f>
        <v>林声婕</v>
      </c>
      <c r="D1227" s="1" t="str">
        <f>REPLACE([1]Sheet1!B1227,7,4,"****")</f>
        <v>460102****07201223</v>
      </c>
    </row>
    <row r="1228" spans="1:4" ht="14.25" customHeight="1">
      <c r="A1228" s="1">
        <v>1227</v>
      </c>
      <c r="B1228" s="1" t="s">
        <v>4</v>
      </c>
      <c r="C1228" s="1" t="str">
        <f>"林菁"</f>
        <v>林菁</v>
      </c>
      <c r="D1228" s="1" t="str">
        <f>REPLACE([1]Sheet1!B1228,7,4,"****")</f>
        <v>460028****05160022</v>
      </c>
    </row>
    <row r="1229" spans="1:4" ht="14.25" customHeight="1">
      <c r="A1229" s="1">
        <v>1228</v>
      </c>
      <c r="B1229" s="1" t="s">
        <v>5</v>
      </c>
      <c r="C1229" s="1" t="str">
        <f>"杜姝婧"</f>
        <v>杜姝婧</v>
      </c>
      <c r="D1229" s="1" t="str">
        <f>REPLACE([1]Sheet1!B1229,7,4,"****")</f>
        <v>222424****01313125</v>
      </c>
    </row>
    <row r="1230" spans="1:4" ht="14.25" customHeight="1">
      <c r="A1230" s="1">
        <v>1229</v>
      </c>
      <c r="B1230" s="1" t="s">
        <v>5</v>
      </c>
      <c r="C1230" s="1" t="str">
        <f>"王忠礼"</f>
        <v>王忠礼</v>
      </c>
      <c r="D1230" s="1" t="str">
        <f>REPLACE([1]Sheet1!B1230,7,4,"****")</f>
        <v>460300****09160052</v>
      </c>
    </row>
    <row r="1231" spans="1:4" ht="14.25" customHeight="1">
      <c r="A1231" s="1">
        <v>1230</v>
      </c>
      <c r="B1231" s="1" t="s">
        <v>4</v>
      </c>
      <c r="C1231" s="1" t="str">
        <f>"郭海珊"</f>
        <v>郭海珊</v>
      </c>
      <c r="D1231" s="1" t="str">
        <f>REPLACE([1]Sheet1!B1231,7,4,"****")</f>
        <v>460031****0607562X</v>
      </c>
    </row>
    <row r="1232" spans="1:4" ht="14.25" customHeight="1">
      <c r="A1232" s="1">
        <v>1231</v>
      </c>
      <c r="B1232" s="1" t="s">
        <v>5</v>
      </c>
      <c r="C1232" s="1" t="str">
        <f>" 赵淑菊"</f>
        <v>赵淑菊</v>
      </c>
      <c r="D1232" s="1" t="str">
        <f>REPLACE([1]Sheet1!B1232,7,4,"****")</f>
        <v>460007****06157264</v>
      </c>
    </row>
    <row r="1233" spans="1:4" ht="14.25" customHeight="1">
      <c r="A1233" s="1">
        <v>1232</v>
      </c>
      <c r="B1233" s="1" t="s">
        <v>4</v>
      </c>
      <c r="C1233" s="1" t="str">
        <f>"吴来南"</f>
        <v>吴来南</v>
      </c>
      <c r="D1233" s="1" t="str">
        <f>REPLACE([1]Sheet1!B1233,7,4,"****")</f>
        <v>460004****08153425</v>
      </c>
    </row>
    <row r="1234" spans="1:4" ht="14.25" customHeight="1">
      <c r="A1234" s="1">
        <v>1233</v>
      </c>
      <c r="B1234" s="1" t="s">
        <v>6</v>
      </c>
      <c r="C1234" s="1" t="str">
        <f>"冯琪竣"</f>
        <v>冯琪竣</v>
      </c>
      <c r="D1234" s="1" t="str">
        <f>REPLACE([1]Sheet1!B1234,7,4,"****")</f>
        <v>460002****02204917</v>
      </c>
    </row>
    <row r="1235" spans="1:4" ht="14.25" customHeight="1">
      <c r="A1235" s="1">
        <v>1234</v>
      </c>
      <c r="B1235" s="1" t="s">
        <v>4</v>
      </c>
      <c r="C1235" s="1" t="str">
        <f>"于亚楠"</f>
        <v>于亚楠</v>
      </c>
      <c r="D1235" s="1" t="str">
        <f>REPLACE([1]Sheet1!B1235,7,4,"****")</f>
        <v>230203****09091064</v>
      </c>
    </row>
    <row r="1236" spans="1:4" ht="14.25" customHeight="1">
      <c r="A1236" s="1">
        <v>1235</v>
      </c>
      <c r="B1236" s="1" t="s">
        <v>4</v>
      </c>
      <c r="C1236" s="1" t="str">
        <f>"吴超武"</f>
        <v>吴超武</v>
      </c>
      <c r="D1236" s="1" t="str">
        <f>REPLACE([1]Sheet1!B1236,7,4,"****")</f>
        <v>460003****05142611</v>
      </c>
    </row>
    <row r="1237" spans="1:4" ht="14.25" customHeight="1">
      <c r="A1237" s="1">
        <v>1236</v>
      </c>
      <c r="B1237" s="1" t="s">
        <v>4</v>
      </c>
      <c r="C1237" s="1" t="str">
        <f>"何梅贵"</f>
        <v>何梅贵</v>
      </c>
      <c r="D1237" s="1" t="str">
        <f>REPLACE([1]Sheet1!B1237,7,4,"****")</f>
        <v>460028****11050060</v>
      </c>
    </row>
    <row r="1238" spans="1:4" ht="14.25" customHeight="1">
      <c r="A1238" s="1">
        <v>1237</v>
      </c>
      <c r="B1238" s="1" t="s">
        <v>5</v>
      </c>
      <c r="C1238" s="1" t="str">
        <f>"唐美花"</f>
        <v>唐美花</v>
      </c>
      <c r="D1238" s="1" t="str">
        <f>REPLACE([1]Sheet1!B1238,7,4,"****")</f>
        <v>460300****05010326</v>
      </c>
    </row>
    <row r="1239" spans="1:4" ht="14.25" customHeight="1">
      <c r="A1239" s="1">
        <v>1238</v>
      </c>
      <c r="B1239" s="1" t="s">
        <v>4</v>
      </c>
      <c r="C1239" s="1" t="str">
        <f>"赵巧娘"</f>
        <v>赵巧娘</v>
      </c>
      <c r="D1239" s="1" t="str">
        <f>REPLACE([1]Sheet1!B1239,7,4,"****")</f>
        <v>460002****12094922</v>
      </c>
    </row>
    <row r="1240" spans="1:4" ht="14.25" customHeight="1">
      <c r="A1240" s="1">
        <v>1239</v>
      </c>
      <c r="B1240" s="1" t="s">
        <v>4</v>
      </c>
      <c r="C1240" s="1" t="str">
        <f>"陈诗苗"</f>
        <v>陈诗苗</v>
      </c>
      <c r="D1240" s="1" t="str">
        <f>REPLACE([1]Sheet1!B1240,7,4,"****")</f>
        <v>460006****12124042</v>
      </c>
    </row>
    <row r="1241" spans="1:4" ht="14.25" customHeight="1">
      <c r="A1241" s="1">
        <v>1240</v>
      </c>
      <c r="B1241" s="1" t="s">
        <v>4</v>
      </c>
      <c r="C1241" s="1" t="str">
        <f>"林菊"</f>
        <v>林菊</v>
      </c>
      <c r="D1241" s="1" t="str">
        <f>REPLACE([1]Sheet1!B1241,7,4,"****")</f>
        <v>460033****08013246</v>
      </c>
    </row>
    <row r="1242" spans="1:4" ht="14.25" customHeight="1">
      <c r="A1242" s="1">
        <v>1241</v>
      </c>
      <c r="B1242" s="1" t="s">
        <v>4</v>
      </c>
      <c r="C1242" s="1" t="str">
        <f>"林先技"</f>
        <v>林先技</v>
      </c>
      <c r="D1242" s="1" t="str">
        <f>REPLACE([1]Sheet1!B1242,7,4,"****")</f>
        <v>460006****09052954</v>
      </c>
    </row>
    <row r="1243" spans="1:4" ht="14.25" customHeight="1">
      <c r="A1243" s="1">
        <v>1242</v>
      </c>
      <c r="B1243" s="1" t="s">
        <v>5</v>
      </c>
      <c r="C1243" s="1" t="str">
        <f>"王柳丁"</f>
        <v>王柳丁</v>
      </c>
      <c r="D1243" s="1" t="str">
        <f>REPLACE([1]Sheet1!B1243,7,4,"****")</f>
        <v>460004****11294021</v>
      </c>
    </row>
    <row r="1244" spans="1:4" ht="14.25" customHeight="1">
      <c r="A1244" s="1">
        <v>1243</v>
      </c>
      <c r="B1244" s="1" t="s">
        <v>4</v>
      </c>
      <c r="C1244" s="1" t="str">
        <f>"庄丽倩"</f>
        <v>庄丽倩</v>
      </c>
      <c r="D1244" s="1" t="str">
        <f>REPLACE([1]Sheet1!B1244,7,4,"****")</f>
        <v>460103****08070048</v>
      </c>
    </row>
    <row r="1245" spans="1:4" ht="14.25" customHeight="1">
      <c r="A1245" s="1">
        <v>1244</v>
      </c>
      <c r="B1245" s="1" t="s">
        <v>4</v>
      </c>
      <c r="C1245" s="1" t="str">
        <f>"林旭"</f>
        <v>林旭</v>
      </c>
      <c r="D1245" s="1" t="str">
        <f>REPLACE([1]Sheet1!B1245,7,4,"****")</f>
        <v>460200****05271392</v>
      </c>
    </row>
    <row r="1246" spans="1:4" ht="14.25" customHeight="1">
      <c r="A1246" s="1">
        <v>1245</v>
      </c>
      <c r="B1246" s="1" t="s">
        <v>4</v>
      </c>
      <c r="C1246" s="1" t="str">
        <f>"吴振"</f>
        <v>吴振</v>
      </c>
      <c r="D1246" s="1" t="str">
        <f>REPLACE([1]Sheet1!B1246,7,4,"****")</f>
        <v>460004****02091817</v>
      </c>
    </row>
    <row r="1247" spans="1:4" ht="14.25" customHeight="1">
      <c r="A1247" s="1">
        <v>1246</v>
      </c>
      <c r="B1247" s="1" t="s">
        <v>4</v>
      </c>
      <c r="C1247" s="1" t="str">
        <f>"陈碧莎"</f>
        <v>陈碧莎</v>
      </c>
      <c r="D1247" s="1" t="str">
        <f>REPLACE([1]Sheet1!B1247,7,4,"****")</f>
        <v>460002****08280027</v>
      </c>
    </row>
    <row r="1248" spans="1:4" ht="14.25" customHeight="1">
      <c r="A1248" s="1">
        <v>1247</v>
      </c>
      <c r="B1248" s="1" t="s">
        <v>4</v>
      </c>
      <c r="C1248" s="1" t="str">
        <f>"薛秀珠"</f>
        <v>薛秀珠</v>
      </c>
      <c r="D1248" s="1" t="str">
        <f>REPLACE([1]Sheet1!B1248,7,4,"****")</f>
        <v>460003****10112645</v>
      </c>
    </row>
    <row r="1249" spans="1:4" ht="14.25" customHeight="1">
      <c r="A1249" s="1">
        <v>1248</v>
      </c>
      <c r="B1249" s="1" t="s">
        <v>4</v>
      </c>
      <c r="C1249" s="1" t="str">
        <f>"陈昕"</f>
        <v>陈昕</v>
      </c>
      <c r="D1249" s="1" t="str">
        <f>REPLACE([1]Sheet1!B1249,7,4,"****")</f>
        <v>460004****04080049</v>
      </c>
    </row>
    <row r="1250" spans="1:4" ht="14.25" customHeight="1">
      <c r="A1250" s="1">
        <v>1249</v>
      </c>
      <c r="B1250" s="1" t="s">
        <v>4</v>
      </c>
      <c r="C1250" s="1" t="str">
        <f>"符祯"</f>
        <v>符祯</v>
      </c>
      <c r="D1250" s="1" t="str">
        <f>REPLACE([1]Sheet1!B1250,7,4,"****")</f>
        <v>460025****07074228</v>
      </c>
    </row>
    <row r="1251" spans="1:4" ht="14.25" customHeight="1">
      <c r="A1251" s="1">
        <v>1250</v>
      </c>
      <c r="B1251" s="1" t="s">
        <v>7</v>
      </c>
      <c r="C1251" s="1" t="str">
        <f>"岳丽婧"</f>
        <v>岳丽婧</v>
      </c>
      <c r="D1251" s="1" t="str">
        <f>REPLACE([1]Sheet1!B1251,7,4,"****")</f>
        <v>620102****03035828</v>
      </c>
    </row>
    <row r="1252" spans="1:4" ht="14.25" customHeight="1">
      <c r="A1252" s="1">
        <v>1251</v>
      </c>
      <c r="B1252" s="1" t="s">
        <v>4</v>
      </c>
      <c r="C1252" s="1" t="str">
        <f>"冯云燕"</f>
        <v>冯云燕</v>
      </c>
      <c r="D1252" s="1" t="str">
        <f>REPLACE([1]Sheet1!B1252,7,4,"****")</f>
        <v>460025****1112152X</v>
      </c>
    </row>
    <row r="1253" spans="1:4" ht="14.25" customHeight="1">
      <c r="A1253" s="1">
        <v>1252</v>
      </c>
      <c r="B1253" s="1" t="s">
        <v>4</v>
      </c>
      <c r="C1253" s="1" t="str">
        <f>"许炳甜"</f>
        <v>许炳甜</v>
      </c>
      <c r="D1253" s="1" t="str">
        <f>REPLACE([1]Sheet1!B1253,7,4,"****")</f>
        <v>460006****07035219</v>
      </c>
    </row>
    <row r="1254" spans="1:4" ht="14.25" customHeight="1">
      <c r="A1254" s="1">
        <v>1253</v>
      </c>
      <c r="B1254" s="1" t="s">
        <v>4</v>
      </c>
      <c r="C1254" s="1" t="str">
        <f>"梁亚南"</f>
        <v>梁亚南</v>
      </c>
      <c r="D1254" s="1" t="str">
        <f>REPLACE([1]Sheet1!B1254,7,4,"****")</f>
        <v>460004****05024825</v>
      </c>
    </row>
    <row r="1255" spans="1:4" ht="14.25" customHeight="1">
      <c r="A1255" s="1">
        <v>1254</v>
      </c>
      <c r="B1255" s="1" t="s">
        <v>4</v>
      </c>
      <c r="C1255" s="1" t="str">
        <f>"吉青娜"</f>
        <v>吉青娜</v>
      </c>
      <c r="D1255" s="1" t="str">
        <f>REPLACE([1]Sheet1!B1255,7,4,"****")</f>
        <v>460007****05084969</v>
      </c>
    </row>
    <row r="1256" spans="1:4" ht="14.25" customHeight="1">
      <c r="A1256" s="1">
        <v>1255</v>
      </c>
      <c r="B1256" s="1" t="s">
        <v>4</v>
      </c>
      <c r="C1256" s="1" t="str">
        <f>"王俊闲"</f>
        <v>王俊闲</v>
      </c>
      <c r="D1256" s="1" t="str">
        <f>REPLACE([1]Sheet1!B1256,7,4,"****")</f>
        <v>460028****05066423</v>
      </c>
    </row>
    <row r="1257" spans="1:4" ht="14.25" customHeight="1">
      <c r="A1257" s="1">
        <v>1256</v>
      </c>
      <c r="B1257" s="1" t="s">
        <v>4</v>
      </c>
      <c r="C1257" s="1" t="str">
        <f>"林道娇"</f>
        <v>林道娇</v>
      </c>
      <c r="D1257" s="1" t="str">
        <f>REPLACE([1]Sheet1!B1257,7,4,"****")</f>
        <v>460025****01062723</v>
      </c>
    </row>
    <row r="1258" spans="1:4" ht="14.25" customHeight="1">
      <c r="A1258" s="1">
        <v>1257</v>
      </c>
      <c r="B1258" s="1" t="s">
        <v>4</v>
      </c>
      <c r="C1258" s="1" t="str">
        <f>"张少玲"</f>
        <v>张少玲</v>
      </c>
      <c r="D1258" s="1" t="str">
        <f>REPLACE([1]Sheet1!B1258,7,4,"****")</f>
        <v>460028****09010021</v>
      </c>
    </row>
    <row r="1259" spans="1:4" ht="14.25" customHeight="1">
      <c r="A1259" s="1">
        <v>1258</v>
      </c>
      <c r="B1259" s="1" t="s">
        <v>4</v>
      </c>
      <c r="C1259" s="1" t="str">
        <f>"林晓文"</f>
        <v>林晓文</v>
      </c>
      <c r="D1259" s="1" t="str">
        <f>REPLACE([1]Sheet1!B1259,7,4,"****")</f>
        <v>460004****01220220</v>
      </c>
    </row>
    <row r="1260" spans="1:4" ht="14.25" customHeight="1">
      <c r="A1260" s="1">
        <v>1259</v>
      </c>
      <c r="B1260" s="1" t="s">
        <v>4</v>
      </c>
      <c r="C1260" s="1" t="str">
        <f>"林嘉媚"</f>
        <v>林嘉媚</v>
      </c>
      <c r="D1260" s="1" t="str">
        <f>REPLACE([1]Sheet1!B1260,7,4,"****")</f>
        <v>460033****04182688</v>
      </c>
    </row>
    <row r="1261" spans="1:4" ht="14.25" customHeight="1">
      <c r="A1261" s="1">
        <v>1260</v>
      </c>
      <c r="B1261" s="1" t="s">
        <v>4</v>
      </c>
      <c r="C1261" s="1" t="str">
        <f>"冯谬斯"</f>
        <v>冯谬斯</v>
      </c>
      <c r="D1261" s="1" t="str">
        <f>REPLACE([1]Sheet1!B1261,7,4,"****")</f>
        <v>650106****06210022</v>
      </c>
    </row>
    <row r="1262" spans="1:4" ht="14.25" customHeight="1">
      <c r="A1262" s="1">
        <v>1261</v>
      </c>
      <c r="B1262" s="1" t="s">
        <v>4</v>
      </c>
      <c r="C1262" s="1" t="str">
        <f>"祝经艳"</f>
        <v>祝经艳</v>
      </c>
      <c r="D1262" s="1" t="str">
        <f>REPLACE([1]Sheet1!B1262,7,4,"****")</f>
        <v>341227****11062325</v>
      </c>
    </row>
    <row r="1263" spans="1:4" ht="14.25" customHeight="1">
      <c r="A1263" s="1">
        <v>1262</v>
      </c>
      <c r="B1263" s="1" t="s">
        <v>4</v>
      </c>
      <c r="C1263" s="1" t="str">
        <f>"吴金转"</f>
        <v>吴金转</v>
      </c>
      <c r="D1263" s="1" t="str">
        <f>REPLACE([1]Sheet1!B1263,7,4,"****")</f>
        <v>460004****12244045</v>
      </c>
    </row>
    <row r="1264" spans="1:4" ht="14.25" customHeight="1">
      <c r="A1264" s="1">
        <v>1263</v>
      </c>
      <c r="B1264" s="1" t="s">
        <v>5</v>
      </c>
      <c r="C1264" s="1" t="str">
        <f>"白雅美"</f>
        <v>白雅美</v>
      </c>
      <c r="D1264" s="1" t="str">
        <f>REPLACE([1]Sheet1!B1264,7,4,"****")</f>
        <v>460003****09206227</v>
      </c>
    </row>
    <row r="1265" spans="1:4" ht="14.25" customHeight="1">
      <c r="A1265" s="1">
        <v>1264</v>
      </c>
      <c r="B1265" s="1" t="s">
        <v>4</v>
      </c>
      <c r="C1265" s="1" t="str">
        <f>"冯温馨"</f>
        <v>冯温馨</v>
      </c>
      <c r="D1265" s="1" t="str">
        <f>REPLACE([1]Sheet1!B1265,7,4,"****")</f>
        <v>460006****0821024X</v>
      </c>
    </row>
    <row r="1266" spans="1:4" ht="14.25" customHeight="1">
      <c r="A1266" s="1">
        <v>1265</v>
      </c>
      <c r="B1266" s="1" t="s">
        <v>5</v>
      </c>
      <c r="C1266" s="1" t="str">
        <f>"刘青敏"</f>
        <v>刘青敏</v>
      </c>
      <c r="D1266" s="1" t="str">
        <f>REPLACE([1]Sheet1!B1266,7,4,"****")</f>
        <v>460001****08290027</v>
      </c>
    </row>
    <row r="1267" spans="1:4" ht="14.25" customHeight="1">
      <c r="A1267" s="1">
        <v>1266</v>
      </c>
      <c r="B1267" s="1" t="s">
        <v>4</v>
      </c>
      <c r="C1267" s="1" t="str">
        <f>"王舒程"</f>
        <v>王舒程</v>
      </c>
      <c r="D1267" s="1" t="str">
        <f>REPLACE([1]Sheet1!B1267,7,4,"****")</f>
        <v>460102****01201820</v>
      </c>
    </row>
    <row r="1268" spans="1:4" ht="14.25" customHeight="1">
      <c r="A1268" s="1">
        <v>1267</v>
      </c>
      <c r="B1268" s="1" t="s">
        <v>5</v>
      </c>
      <c r="C1268" s="1" t="str">
        <f>"张盼盼"</f>
        <v>张盼盼</v>
      </c>
      <c r="D1268" s="1" t="str">
        <f>REPLACE([1]Sheet1!B1268,7,4,"****")</f>
        <v>410822****04111028</v>
      </c>
    </row>
    <row r="1269" spans="1:4" ht="14.25" customHeight="1">
      <c r="A1269" s="1">
        <v>1268</v>
      </c>
      <c r="B1269" s="1" t="s">
        <v>4</v>
      </c>
      <c r="C1269" s="1" t="str">
        <f>"刘淑慧"</f>
        <v>刘淑慧</v>
      </c>
      <c r="D1269" s="1" t="str">
        <f>REPLACE([1]Sheet1!B1269,7,4,"****")</f>
        <v>460031****02130421</v>
      </c>
    </row>
    <row r="1270" spans="1:4" ht="14.25" customHeight="1">
      <c r="A1270" s="1">
        <v>1269</v>
      </c>
      <c r="B1270" s="1" t="s">
        <v>4</v>
      </c>
      <c r="C1270" s="1" t="str">
        <f>"钟至育"</f>
        <v>钟至育</v>
      </c>
      <c r="D1270" s="1" t="str">
        <f>REPLACE([1]Sheet1!B1270,7,4,"****")</f>
        <v>460004****02204410</v>
      </c>
    </row>
    <row r="1271" spans="1:4" ht="14.25" customHeight="1">
      <c r="A1271" s="1">
        <v>1270</v>
      </c>
      <c r="B1271" s="1" t="s">
        <v>5</v>
      </c>
      <c r="C1271" s="1" t="str">
        <f>"李霜"</f>
        <v>李霜</v>
      </c>
      <c r="D1271" s="1" t="str">
        <f>REPLACE([1]Sheet1!B1271,7,4,"****")</f>
        <v>460027****12184168</v>
      </c>
    </row>
    <row r="1272" spans="1:4" ht="14.25" customHeight="1">
      <c r="A1272" s="1">
        <v>1271</v>
      </c>
      <c r="B1272" s="1" t="s">
        <v>4</v>
      </c>
      <c r="C1272" s="1" t="str">
        <f>"周玲晓"</f>
        <v>周玲晓</v>
      </c>
      <c r="D1272" s="1" t="str">
        <f>REPLACE([1]Sheet1!B1272,7,4,"****")</f>
        <v>460028****07044420</v>
      </c>
    </row>
    <row r="1273" spans="1:4" ht="14.25" customHeight="1">
      <c r="A1273" s="1">
        <v>1272</v>
      </c>
      <c r="B1273" s="1" t="s">
        <v>5</v>
      </c>
      <c r="C1273" s="1" t="str">
        <f>"刘催红"</f>
        <v>刘催红</v>
      </c>
      <c r="D1273" s="1" t="str">
        <f>REPLACE([1]Sheet1!B1273,7,4,"****")</f>
        <v>450322****03231028</v>
      </c>
    </row>
    <row r="1274" spans="1:4" ht="14.25" customHeight="1">
      <c r="A1274" s="1">
        <v>1273</v>
      </c>
      <c r="B1274" s="1" t="s">
        <v>4</v>
      </c>
      <c r="C1274" s="1" t="str">
        <f>"王贝"</f>
        <v>王贝</v>
      </c>
      <c r="D1274" s="1" t="str">
        <f>REPLACE([1]Sheet1!B1274,7,4,"****")</f>
        <v>460027****06165920</v>
      </c>
    </row>
    <row r="1275" spans="1:4" ht="14.25" customHeight="1">
      <c r="A1275" s="1">
        <v>1274</v>
      </c>
      <c r="B1275" s="1" t="s">
        <v>4</v>
      </c>
      <c r="C1275" s="1" t="str">
        <f>"曹亚敏"</f>
        <v>曹亚敏</v>
      </c>
      <c r="D1275" s="1" t="str">
        <f>REPLACE([1]Sheet1!B1275,7,4,"****")</f>
        <v>411024****04181626</v>
      </c>
    </row>
    <row r="1276" spans="1:4" ht="14.25" customHeight="1">
      <c r="A1276" s="1">
        <v>1275</v>
      </c>
      <c r="B1276" s="1" t="s">
        <v>4</v>
      </c>
      <c r="C1276" s="1" t="str">
        <f>"欧宛澍"</f>
        <v>欧宛澍</v>
      </c>
      <c r="D1276" s="1" t="str">
        <f>REPLACE([1]Sheet1!B1276,7,4,"****")</f>
        <v>469005****08211228</v>
      </c>
    </row>
    <row r="1277" spans="1:4" ht="14.25" customHeight="1">
      <c r="A1277" s="1">
        <v>1276</v>
      </c>
      <c r="B1277" s="1" t="s">
        <v>4</v>
      </c>
      <c r="C1277" s="1" t="str">
        <f>"李懿"</f>
        <v>李懿</v>
      </c>
      <c r="D1277" s="1" t="str">
        <f>REPLACE([1]Sheet1!B1277,7,4,"****")</f>
        <v>460003****03194259</v>
      </c>
    </row>
    <row r="1278" spans="1:4" ht="14.25" customHeight="1">
      <c r="A1278" s="1">
        <v>1277</v>
      </c>
      <c r="B1278" s="1" t="s">
        <v>4</v>
      </c>
      <c r="C1278" s="1" t="str">
        <f>"洪伞"</f>
        <v>洪伞</v>
      </c>
      <c r="D1278" s="1" t="str">
        <f>REPLACE([1]Sheet1!B1278,7,4,"****")</f>
        <v>460104****1025122X</v>
      </c>
    </row>
    <row r="1279" spans="1:4" ht="14.25" customHeight="1">
      <c r="A1279" s="1">
        <v>1278</v>
      </c>
      <c r="B1279" s="1" t="s">
        <v>4</v>
      </c>
      <c r="C1279" s="1" t="str">
        <f>"张晓倩"</f>
        <v>张晓倩</v>
      </c>
      <c r="D1279" s="1" t="str">
        <f>REPLACE([1]Sheet1!B1279,7,4,"****")</f>
        <v>460028****02142024</v>
      </c>
    </row>
    <row r="1280" spans="1:4" ht="14.25" customHeight="1">
      <c r="A1280" s="1">
        <v>1279</v>
      </c>
      <c r="B1280" s="1" t="s">
        <v>4</v>
      </c>
      <c r="C1280" s="1" t="str">
        <f>"王宁"</f>
        <v>王宁</v>
      </c>
      <c r="D1280" s="1" t="str">
        <f>REPLACE([1]Sheet1!B1280,7,4,"****")</f>
        <v>622621****09100038</v>
      </c>
    </row>
    <row r="1281" spans="1:4" ht="14.25" customHeight="1">
      <c r="A1281" s="1">
        <v>1280</v>
      </c>
      <c r="B1281" s="1" t="s">
        <v>4</v>
      </c>
      <c r="C1281" s="1" t="str">
        <f>"吴雨倩"</f>
        <v>吴雨倩</v>
      </c>
      <c r="D1281" s="1" t="str">
        <f>REPLACE([1]Sheet1!B1281,7,4,"****")</f>
        <v>460006****07167524</v>
      </c>
    </row>
    <row r="1282" spans="1:4" ht="14.25" customHeight="1">
      <c r="A1282" s="1">
        <v>1281</v>
      </c>
      <c r="B1282" s="1" t="s">
        <v>4</v>
      </c>
      <c r="C1282" s="1" t="str">
        <f>"郑金杏"</f>
        <v>郑金杏</v>
      </c>
      <c r="D1282" s="1" t="str">
        <f>REPLACE([1]Sheet1!B1282,7,4,"****")</f>
        <v>460006****1214782X</v>
      </c>
    </row>
    <row r="1283" spans="1:4" ht="14.25" customHeight="1">
      <c r="A1283" s="1">
        <v>1282</v>
      </c>
      <c r="B1283" s="1" t="s">
        <v>4</v>
      </c>
      <c r="C1283" s="1" t="str">
        <f>"卓怀曼"</f>
        <v>卓怀曼</v>
      </c>
      <c r="D1283" s="1" t="str">
        <f>REPLACE([1]Sheet1!B1283,7,4,"****")</f>
        <v>460006****02184025</v>
      </c>
    </row>
    <row r="1284" spans="1:4" ht="14.25" customHeight="1">
      <c r="A1284" s="1">
        <v>1283</v>
      </c>
      <c r="B1284" s="1" t="s">
        <v>4</v>
      </c>
      <c r="C1284" s="1" t="str">
        <f>"迟越男"</f>
        <v>迟越男</v>
      </c>
      <c r="D1284" s="1" t="str">
        <f>REPLACE([1]Sheet1!B1284,7,4,"****")</f>
        <v>220723****0221304X</v>
      </c>
    </row>
    <row r="1285" spans="1:4" ht="14.25" customHeight="1">
      <c r="A1285" s="1">
        <v>1284</v>
      </c>
      <c r="B1285" s="1" t="s">
        <v>5</v>
      </c>
      <c r="C1285" s="1" t="str">
        <f>"李宗棠"</f>
        <v>李宗棠</v>
      </c>
      <c r="D1285" s="1" t="str">
        <f>REPLACE([1]Sheet1!B1285,7,4,"****")</f>
        <v>460033****10233213</v>
      </c>
    </row>
    <row r="1286" spans="1:4" ht="14.25" customHeight="1">
      <c r="A1286" s="1">
        <v>1285</v>
      </c>
      <c r="B1286" s="1" t="s">
        <v>7</v>
      </c>
      <c r="C1286" s="1" t="str">
        <f>"薛宝莹"</f>
        <v>薛宝莹</v>
      </c>
      <c r="D1286" s="1" t="str">
        <f>REPLACE([1]Sheet1!B1286,7,4,"****")</f>
        <v>460034****01031225</v>
      </c>
    </row>
    <row r="1287" spans="1:4" ht="14.25" customHeight="1">
      <c r="A1287" s="1">
        <v>1286</v>
      </c>
      <c r="B1287" s="1" t="s">
        <v>5</v>
      </c>
      <c r="C1287" s="1" t="str">
        <f>"杨心怡"</f>
        <v>杨心怡</v>
      </c>
      <c r="D1287" s="1" t="str">
        <f>REPLACE([1]Sheet1!B1287,7,4,"****")</f>
        <v>460006****01215223</v>
      </c>
    </row>
    <row r="1288" spans="1:4" ht="14.25" customHeight="1">
      <c r="A1288" s="1">
        <v>1287</v>
      </c>
      <c r="B1288" s="1" t="s">
        <v>4</v>
      </c>
      <c r="C1288" s="1" t="str">
        <f>"黄镜名"</f>
        <v>黄镜名</v>
      </c>
      <c r="D1288" s="1" t="str">
        <f>REPLACE([1]Sheet1!B1288,7,4,"****")</f>
        <v>460006****10184814</v>
      </c>
    </row>
    <row r="1289" spans="1:4" ht="14.25" customHeight="1">
      <c r="A1289" s="1">
        <v>1288</v>
      </c>
      <c r="B1289" s="1" t="s">
        <v>6</v>
      </c>
      <c r="C1289" s="1" t="str">
        <f>"罗泽岸"</f>
        <v>罗泽岸</v>
      </c>
      <c r="D1289" s="1" t="str">
        <f>REPLACE([1]Sheet1!B1289,7,4,"****")</f>
        <v>460001****06070716</v>
      </c>
    </row>
    <row r="1290" spans="1:4" ht="14.25" customHeight="1">
      <c r="A1290" s="1">
        <v>1289</v>
      </c>
      <c r="B1290" s="1" t="s">
        <v>4</v>
      </c>
      <c r="C1290" s="1" t="str">
        <f>"孙艺元"</f>
        <v>孙艺元</v>
      </c>
      <c r="D1290" s="1" t="str">
        <f>REPLACE([1]Sheet1!B1290,7,4,"****")</f>
        <v>460103****08220947</v>
      </c>
    </row>
    <row r="1291" spans="1:4" ht="14.25" customHeight="1">
      <c r="A1291" s="1">
        <v>1290</v>
      </c>
      <c r="B1291" s="1" t="s">
        <v>7</v>
      </c>
      <c r="C1291" s="1" t="str">
        <f>"陈俊婧"</f>
        <v>陈俊婧</v>
      </c>
      <c r="D1291" s="1" t="str">
        <f>REPLACE([1]Sheet1!B1291,7,4,"****")</f>
        <v>460006****03184047</v>
      </c>
    </row>
    <row r="1292" spans="1:4" ht="14.25" customHeight="1">
      <c r="A1292" s="1">
        <v>1291</v>
      </c>
      <c r="B1292" s="1" t="s">
        <v>4</v>
      </c>
      <c r="C1292" s="1" t="str">
        <f>"王子豪"</f>
        <v>王子豪</v>
      </c>
      <c r="D1292" s="1" t="str">
        <f>REPLACE([1]Sheet1!B1292,7,4,"****")</f>
        <v>340403****07022610</v>
      </c>
    </row>
    <row r="1293" spans="1:4" ht="14.25" customHeight="1">
      <c r="A1293" s="1">
        <v>1292</v>
      </c>
      <c r="B1293" s="1" t="s">
        <v>4</v>
      </c>
      <c r="C1293" s="1" t="str">
        <f>"赵梦莹"</f>
        <v>赵梦莹</v>
      </c>
      <c r="D1293" s="1" t="str">
        <f>REPLACE([1]Sheet1!B1293,7,4,"****")</f>
        <v>460103****05251240</v>
      </c>
    </row>
    <row r="1294" spans="1:4" ht="14.25" customHeight="1">
      <c r="A1294" s="1">
        <v>1293</v>
      </c>
      <c r="B1294" s="1" t="s">
        <v>4</v>
      </c>
      <c r="C1294" s="1" t="str">
        <f>"蓝秋媛"</f>
        <v>蓝秋媛</v>
      </c>
      <c r="D1294" s="1" t="str">
        <f>REPLACE([1]Sheet1!B1294,7,4,"****")</f>
        <v>460030****07286328</v>
      </c>
    </row>
    <row r="1295" spans="1:4" ht="14.25" customHeight="1">
      <c r="A1295" s="1">
        <v>1294</v>
      </c>
      <c r="B1295" s="1" t="s">
        <v>5</v>
      </c>
      <c r="C1295" s="1" t="str">
        <f>"陈雪转"</f>
        <v>陈雪转</v>
      </c>
      <c r="D1295" s="1" t="str">
        <f>REPLACE([1]Sheet1!B1295,7,4,"****")</f>
        <v>460004****05104025</v>
      </c>
    </row>
    <row r="1296" spans="1:4" ht="14.25" customHeight="1">
      <c r="A1296" s="1">
        <v>1295</v>
      </c>
      <c r="B1296" s="1" t="s">
        <v>4</v>
      </c>
      <c r="C1296" s="1" t="str">
        <f>"刘晓蕾"</f>
        <v>刘晓蕾</v>
      </c>
      <c r="D1296" s="1" t="str">
        <f>REPLACE([1]Sheet1!B1296,7,4,"****")</f>
        <v>142301****03090282</v>
      </c>
    </row>
    <row r="1297" spans="1:4" ht="14.25" customHeight="1">
      <c r="A1297" s="1">
        <v>1296</v>
      </c>
      <c r="B1297" s="1" t="s">
        <v>5</v>
      </c>
      <c r="C1297" s="1" t="str">
        <f>"辛白菱"</f>
        <v>辛白菱</v>
      </c>
      <c r="D1297" s="1" t="str">
        <f>REPLACE([1]Sheet1!B1297,7,4,"****")</f>
        <v>460103****0503122X</v>
      </c>
    </row>
    <row r="1298" spans="1:4" ht="14.25" customHeight="1">
      <c r="A1298" s="1">
        <v>1297</v>
      </c>
      <c r="B1298" s="1" t="s">
        <v>4</v>
      </c>
      <c r="C1298" s="1" t="str">
        <f>"王婧"</f>
        <v>王婧</v>
      </c>
      <c r="D1298" s="1" t="str">
        <f>REPLACE([1]Sheet1!B1298,7,4,"****")</f>
        <v>460103****10110020</v>
      </c>
    </row>
    <row r="1299" spans="1:4" ht="14.25" customHeight="1">
      <c r="A1299" s="1">
        <v>1298</v>
      </c>
      <c r="B1299" s="1" t="s">
        <v>4</v>
      </c>
      <c r="C1299" s="1" t="str">
        <f>"刘海峰"</f>
        <v>刘海峰</v>
      </c>
      <c r="D1299" s="1" t="str">
        <f>REPLACE([1]Sheet1!B1299,7,4,"****")</f>
        <v>230802****10050519</v>
      </c>
    </row>
    <row r="1300" spans="1:4" ht="14.25" customHeight="1">
      <c r="A1300" s="1">
        <v>1299</v>
      </c>
      <c r="B1300" s="1" t="s">
        <v>4</v>
      </c>
      <c r="C1300" s="1" t="str">
        <f>"沈艺真"</f>
        <v>沈艺真</v>
      </c>
      <c r="D1300" s="1" t="str">
        <f>REPLACE([1]Sheet1!B1300,7,4,"****")</f>
        <v>460036****01300029</v>
      </c>
    </row>
    <row r="1301" spans="1:4" ht="14.25" customHeight="1">
      <c r="A1301" s="1">
        <v>1300</v>
      </c>
      <c r="B1301" s="1" t="s">
        <v>4</v>
      </c>
      <c r="C1301" s="1" t="str">
        <f>"羊淑香"</f>
        <v>羊淑香</v>
      </c>
      <c r="D1301" s="1" t="str">
        <f>REPLACE([1]Sheet1!B1301,7,4,"****")</f>
        <v>460003****11022243</v>
      </c>
    </row>
    <row r="1302" spans="1:4" ht="14.25" customHeight="1">
      <c r="A1302" s="1">
        <v>1301</v>
      </c>
      <c r="B1302" s="1" t="s">
        <v>4</v>
      </c>
      <c r="C1302" s="1" t="str">
        <f>"赵永廷"</f>
        <v>赵永廷</v>
      </c>
      <c r="D1302" s="1" t="str">
        <f>REPLACE([1]Sheet1!B1302,7,4,"****")</f>
        <v>460032****05144385</v>
      </c>
    </row>
    <row r="1303" spans="1:4" ht="14.25" customHeight="1">
      <c r="A1303" s="1">
        <v>1302</v>
      </c>
      <c r="B1303" s="1" t="s">
        <v>5</v>
      </c>
      <c r="C1303" s="1" t="str">
        <f>"杨冬梅"</f>
        <v>杨冬梅</v>
      </c>
      <c r="D1303" s="1" t="str">
        <f>REPLACE([1]Sheet1!B1303,7,4,"****")</f>
        <v>460007****0320466X</v>
      </c>
    </row>
    <row r="1304" spans="1:4" ht="14.25" customHeight="1">
      <c r="A1304" s="1">
        <v>1303</v>
      </c>
      <c r="B1304" s="1" t="s">
        <v>4</v>
      </c>
      <c r="C1304" s="1" t="str">
        <f>"林萃"</f>
        <v>林萃</v>
      </c>
      <c r="D1304" s="1" t="str">
        <f>REPLACE([1]Sheet1!B1304,7,4,"****")</f>
        <v>460028****11200842</v>
      </c>
    </row>
    <row r="1305" spans="1:4" ht="14.25" customHeight="1">
      <c r="A1305" s="1">
        <v>1304</v>
      </c>
      <c r="B1305" s="1" t="s">
        <v>4</v>
      </c>
      <c r="C1305" s="1" t="str">
        <f>"黎帝兰"</f>
        <v>黎帝兰</v>
      </c>
      <c r="D1305" s="1" t="str">
        <f>REPLACE([1]Sheet1!B1305,7,4,"****")</f>
        <v>460003****03043041</v>
      </c>
    </row>
    <row r="1306" spans="1:4" ht="14.25" customHeight="1">
      <c r="A1306" s="1">
        <v>1305</v>
      </c>
      <c r="B1306" s="1" t="s">
        <v>5</v>
      </c>
      <c r="C1306" s="1" t="str">
        <f>"陈周"</f>
        <v>陈周</v>
      </c>
      <c r="D1306" s="1" t="str">
        <f>REPLACE([1]Sheet1!B1306,7,4,"****")</f>
        <v>460033****10273254</v>
      </c>
    </row>
    <row r="1307" spans="1:4" ht="14.25" customHeight="1">
      <c r="A1307" s="1">
        <v>1306</v>
      </c>
      <c r="B1307" s="1" t="s">
        <v>4</v>
      </c>
      <c r="C1307" s="1" t="str">
        <f>"李香"</f>
        <v>李香</v>
      </c>
      <c r="D1307" s="1" t="str">
        <f>REPLACE([1]Sheet1!B1307,7,4,"****")</f>
        <v>460003****09082624</v>
      </c>
    </row>
    <row r="1308" spans="1:4" ht="14.25" customHeight="1">
      <c r="A1308" s="1">
        <v>1307</v>
      </c>
      <c r="B1308" s="1" t="s">
        <v>4</v>
      </c>
      <c r="C1308" s="1" t="str">
        <f>"王昕"</f>
        <v>王昕</v>
      </c>
      <c r="D1308" s="1" t="str">
        <f>REPLACE([1]Sheet1!B1308,7,4,"****")</f>
        <v>412701****04260525</v>
      </c>
    </row>
    <row r="1309" spans="1:4" ht="14.25" customHeight="1">
      <c r="A1309" s="1">
        <v>1308</v>
      </c>
      <c r="B1309" s="1" t="s">
        <v>5</v>
      </c>
      <c r="C1309" s="1" t="str">
        <f>"陈奕孜"</f>
        <v>陈奕孜</v>
      </c>
      <c r="D1309" s="1" t="str">
        <f>REPLACE([1]Sheet1!B1309,7,4,"****")</f>
        <v>460103****04071843</v>
      </c>
    </row>
    <row r="1310" spans="1:4" ht="14.25" customHeight="1">
      <c r="A1310" s="1">
        <v>1309</v>
      </c>
      <c r="B1310" s="1" t="s">
        <v>5</v>
      </c>
      <c r="C1310" s="1" t="str">
        <f>"柯妍"</f>
        <v>柯妍</v>
      </c>
      <c r="D1310" s="1" t="str">
        <f>REPLACE([1]Sheet1!B1310,7,4,"****")</f>
        <v>460031****10170843</v>
      </c>
    </row>
    <row r="1311" spans="1:4" ht="14.25" customHeight="1">
      <c r="A1311" s="1">
        <v>1310</v>
      </c>
      <c r="B1311" s="1" t="s">
        <v>4</v>
      </c>
      <c r="C1311" s="1" t="str">
        <f>"徐培丽"</f>
        <v>徐培丽</v>
      </c>
      <c r="D1311" s="1" t="str">
        <f>REPLACE([1]Sheet1!B1311,7,4,"****")</f>
        <v>140524****12240029</v>
      </c>
    </row>
    <row r="1312" spans="1:4" ht="14.25" customHeight="1">
      <c r="A1312" s="1">
        <v>1311</v>
      </c>
      <c r="B1312" s="1" t="s">
        <v>5</v>
      </c>
      <c r="C1312" s="1" t="str">
        <f>"白雅蒙"</f>
        <v>白雅蒙</v>
      </c>
      <c r="D1312" s="1" t="str">
        <f>REPLACE([1]Sheet1!B1312,7,4,"****")</f>
        <v>152326****04195629</v>
      </c>
    </row>
    <row r="1313" spans="1:4" ht="14.25" customHeight="1">
      <c r="A1313" s="1">
        <v>1312</v>
      </c>
      <c r="B1313" s="1" t="s">
        <v>4</v>
      </c>
      <c r="C1313" s="1" t="str">
        <f>"陈晓奉"</f>
        <v>陈晓奉</v>
      </c>
      <c r="D1313" s="1" t="str">
        <f>REPLACE([1]Sheet1!B1313,7,4,"****")</f>
        <v>460028****03266828</v>
      </c>
    </row>
    <row r="1314" spans="1:4" ht="14.25" customHeight="1">
      <c r="A1314" s="1">
        <v>1313</v>
      </c>
      <c r="B1314" s="1" t="s">
        <v>5</v>
      </c>
      <c r="C1314" s="1" t="str">
        <f>"李倩"</f>
        <v>李倩</v>
      </c>
      <c r="D1314" s="1" t="str">
        <f>REPLACE([1]Sheet1!B1314,7,4,"****")</f>
        <v>460027****12202960</v>
      </c>
    </row>
    <row r="1315" spans="1:4" ht="14.25" customHeight="1">
      <c r="A1315" s="1">
        <v>1314</v>
      </c>
      <c r="B1315" s="1" t="s">
        <v>4</v>
      </c>
      <c r="C1315" s="1" t="str">
        <f>"李靖雅"</f>
        <v>李靖雅</v>
      </c>
      <c r="D1315" s="1" t="str">
        <f>REPLACE([1]Sheet1!B1315,7,4,"****")</f>
        <v>622630****07240682</v>
      </c>
    </row>
    <row r="1316" spans="1:4" ht="14.25" customHeight="1">
      <c r="A1316" s="1">
        <v>1315</v>
      </c>
      <c r="B1316" s="1" t="s">
        <v>4</v>
      </c>
      <c r="C1316" s="1" t="str">
        <f>"符佳"</f>
        <v>符佳</v>
      </c>
      <c r="D1316" s="1" t="str">
        <f>REPLACE([1]Sheet1!B1316,7,4,"****")</f>
        <v>460030****07121523</v>
      </c>
    </row>
    <row r="1317" spans="1:4" ht="14.25" customHeight="1">
      <c r="A1317" s="1">
        <v>1316</v>
      </c>
      <c r="B1317" s="1" t="s">
        <v>5</v>
      </c>
      <c r="C1317" s="1" t="str">
        <f>"钟孙杰"</f>
        <v>钟孙杰</v>
      </c>
      <c r="D1317" s="1" t="str">
        <f>REPLACE([1]Sheet1!B1317,7,4,"****")</f>
        <v>460003****09182618</v>
      </c>
    </row>
    <row r="1318" spans="1:4" ht="14.25" customHeight="1">
      <c r="A1318" s="1">
        <v>1317</v>
      </c>
      <c r="B1318" s="1" t="s">
        <v>4</v>
      </c>
      <c r="C1318" s="1" t="str">
        <f>"农丽圆"</f>
        <v>农丽圆</v>
      </c>
      <c r="D1318" s="1" t="str">
        <f>REPLACE([1]Sheet1!B1318,7,4,"****")</f>
        <v>460002****01081828</v>
      </c>
    </row>
    <row r="1319" spans="1:4" ht="14.25" customHeight="1">
      <c r="A1319" s="1">
        <v>1318</v>
      </c>
      <c r="B1319" s="1" t="s">
        <v>4</v>
      </c>
      <c r="C1319" s="1" t="str">
        <f>"刘巧颖"</f>
        <v>刘巧颖</v>
      </c>
      <c r="D1319" s="1" t="str">
        <f>REPLACE([1]Sheet1!B1319,7,4,"****")</f>
        <v>652324****01250923</v>
      </c>
    </row>
    <row r="1320" spans="1:4" ht="14.25" customHeight="1">
      <c r="A1320" s="1">
        <v>1319</v>
      </c>
      <c r="B1320" s="1" t="s">
        <v>4</v>
      </c>
      <c r="C1320" s="1" t="str">
        <f>"韩笑"</f>
        <v>韩笑</v>
      </c>
      <c r="D1320" s="1" t="str">
        <f>REPLACE([1]Sheet1!B1320,7,4,"****")</f>
        <v>220382****07060620</v>
      </c>
    </row>
    <row r="1321" spans="1:4" ht="14.25" customHeight="1">
      <c r="A1321" s="1">
        <v>1320</v>
      </c>
      <c r="B1321" s="1" t="s">
        <v>5</v>
      </c>
      <c r="C1321" s="1" t="str">
        <f>"李忠育"</f>
        <v>李忠育</v>
      </c>
      <c r="D1321" s="1" t="str">
        <f>REPLACE([1]Sheet1!B1321,7,4,"****")</f>
        <v>460002****01096416</v>
      </c>
    </row>
    <row r="1322" spans="1:4" ht="14.25" customHeight="1">
      <c r="A1322" s="1">
        <v>1321</v>
      </c>
      <c r="B1322" s="1" t="s">
        <v>5</v>
      </c>
      <c r="C1322" s="1" t="str">
        <f>"余秋雨"</f>
        <v>余秋雨</v>
      </c>
      <c r="D1322" s="1" t="str">
        <f>REPLACE([1]Sheet1!B1322,7,4,"****")</f>
        <v>460003****05177022</v>
      </c>
    </row>
    <row r="1323" spans="1:4" ht="14.25" customHeight="1">
      <c r="A1323" s="1">
        <v>1322</v>
      </c>
      <c r="B1323" s="1" t="s">
        <v>4</v>
      </c>
      <c r="C1323" s="1" t="str">
        <f>"冯成伟"</f>
        <v>冯成伟</v>
      </c>
      <c r="D1323" s="1" t="str">
        <f>REPLACE([1]Sheet1!B1323,7,4,"****")</f>
        <v>610322****11260717</v>
      </c>
    </row>
    <row r="1324" spans="1:4" ht="14.25" customHeight="1">
      <c r="A1324" s="1">
        <v>1323</v>
      </c>
      <c r="B1324" s="1" t="s">
        <v>5</v>
      </c>
      <c r="C1324" s="1" t="str">
        <f>"王准"</f>
        <v>王准</v>
      </c>
      <c r="D1324" s="1" t="str">
        <f>REPLACE([1]Sheet1!B1324,7,4,"****")</f>
        <v>460001****03310714</v>
      </c>
    </row>
    <row r="1325" spans="1:4" ht="14.25" customHeight="1">
      <c r="A1325" s="1">
        <v>1324</v>
      </c>
      <c r="B1325" s="1" t="s">
        <v>5</v>
      </c>
      <c r="C1325" s="1" t="str">
        <f>"王业龙"</f>
        <v>王业龙</v>
      </c>
      <c r="D1325" s="1" t="str">
        <f>REPLACE([1]Sheet1!B1325,7,4,"****")</f>
        <v>460025****07240032</v>
      </c>
    </row>
    <row r="1326" spans="1:4" ht="14.25" customHeight="1">
      <c r="A1326" s="1">
        <v>1325</v>
      </c>
      <c r="B1326" s="1" t="s">
        <v>4</v>
      </c>
      <c r="C1326" s="1" t="str">
        <f>"童笔师"</f>
        <v>童笔师</v>
      </c>
      <c r="D1326" s="1" t="str">
        <f>REPLACE([1]Sheet1!B1326,7,4,"****")</f>
        <v>460003****1208465X</v>
      </c>
    </row>
    <row r="1327" spans="1:4" ht="14.25" customHeight="1">
      <c r="A1327" s="1">
        <v>1326</v>
      </c>
      <c r="B1327" s="1" t="s">
        <v>5</v>
      </c>
      <c r="C1327" s="1" t="str">
        <f>"王芳雪"</f>
        <v>王芳雪</v>
      </c>
      <c r="D1327" s="1" t="str">
        <f>REPLACE([1]Sheet1!B1327,7,4,"****")</f>
        <v>460027****04155684</v>
      </c>
    </row>
    <row r="1328" spans="1:4" ht="14.25" customHeight="1">
      <c r="A1328" s="1">
        <v>1327</v>
      </c>
      <c r="B1328" s="1" t="s">
        <v>4</v>
      </c>
      <c r="C1328" s="1" t="str">
        <f>"毛宁"</f>
        <v>毛宁</v>
      </c>
      <c r="D1328" s="1" t="str">
        <f>REPLACE([1]Sheet1!B1328,7,4,"****")</f>
        <v>340602****06011020</v>
      </c>
    </row>
    <row r="1329" spans="1:4" ht="14.25" customHeight="1">
      <c r="A1329" s="1">
        <v>1328</v>
      </c>
      <c r="B1329" s="1" t="s">
        <v>5</v>
      </c>
      <c r="C1329" s="1" t="str">
        <f>"王建树"</f>
        <v>王建树</v>
      </c>
      <c r="D1329" s="1" t="str">
        <f>REPLACE([1]Sheet1!B1329,7,4,"****")</f>
        <v>460027****0114001X</v>
      </c>
    </row>
    <row r="1330" spans="1:4" ht="14.25" customHeight="1">
      <c r="A1330" s="1">
        <v>1329</v>
      </c>
      <c r="B1330" s="1" t="s">
        <v>7</v>
      </c>
      <c r="C1330" s="1" t="str">
        <f>"欧玉"</f>
        <v>欧玉</v>
      </c>
      <c r="D1330" s="1" t="str">
        <f>REPLACE([1]Sheet1!B1330,7,4,"****")</f>
        <v>430903****11213923</v>
      </c>
    </row>
    <row r="1331" spans="1:4" ht="14.25" customHeight="1">
      <c r="A1331" s="1">
        <v>1330</v>
      </c>
      <c r="B1331" s="1" t="s">
        <v>4</v>
      </c>
      <c r="C1331" s="1" t="str">
        <f>"周艺"</f>
        <v>周艺</v>
      </c>
      <c r="D1331" s="1" t="str">
        <f>REPLACE([1]Sheet1!B1331,7,4,"****")</f>
        <v>460033****12125688</v>
      </c>
    </row>
    <row r="1332" spans="1:4" ht="14.25" customHeight="1">
      <c r="A1332" s="1">
        <v>1331</v>
      </c>
      <c r="B1332" s="1" t="s">
        <v>4</v>
      </c>
      <c r="C1332" s="1" t="str">
        <f>"钟连燕"</f>
        <v>钟连燕</v>
      </c>
      <c r="D1332" s="1" t="str">
        <f>REPLACE([1]Sheet1!B1332,7,4,"****")</f>
        <v>460031****09046423</v>
      </c>
    </row>
    <row r="1333" spans="1:4" ht="14.25" customHeight="1">
      <c r="A1333" s="1">
        <v>1332</v>
      </c>
      <c r="B1333" s="1" t="s">
        <v>4</v>
      </c>
      <c r="C1333" s="1" t="str">
        <f>"黄宗悦"</f>
        <v>黄宗悦</v>
      </c>
      <c r="D1333" s="1" t="str">
        <f>REPLACE([1]Sheet1!B1333,7,4,"****")</f>
        <v>460033****03074848</v>
      </c>
    </row>
    <row r="1334" spans="1:4" ht="14.25" customHeight="1">
      <c r="A1334" s="1">
        <v>1333</v>
      </c>
      <c r="B1334" s="1" t="s">
        <v>4</v>
      </c>
      <c r="C1334" s="1" t="str">
        <f>"林燕梅"</f>
        <v>林燕梅</v>
      </c>
      <c r="D1334" s="1" t="str">
        <f>REPLACE([1]Sheet1!B1334,7,4,"****")</f>
        <v>460027****07178524</v>
      </c>
    </row>
    <row r="1335" spans="1:4" ht="14.25" customHeight="1">
      <c r="A1335" s="1">
        <v>1334</v>
      </c>
      <c r="B1335" s="1" t="s">
        <v>4</v>
      </c>
      <c r="C1335" s="1" t="str">
        <f>"王钰莹"</f>
        <v>王钰莹</v>
      </c>
      <c r="D1335" s="1" t="str">
        <f>REPLACE([1]Sheet1!B1335,7,4,"****")</f>
        <v>460003****04117841</v>
      </c>
    </row>
    <row r="1336" spans="1:4" ht="14.25" customHeight="1">
      <c r="A1336" s="1">
        <v>1335</v>
      </c>
      <c r="B1336" s="1" t="s">
        <v>6</v>
      </c>
      <c r="C1336" s="1" t="str">
        <f>"邝俊源"</f>
        <v>邝俊源</v>
      </c>
      <c r="D1336" s="1" t="str">
        <f>REPLACE([1]Sheet1!B1336,7,4,"****")</f>
        <v>460026****03080039</v>
      </c>
    </row>
    <row r="1337" spans="1:4" ht="14.25" customHeight="1">
      <c r="A1337" s="1">
        <v>1336</v>
      </c>
      <c r="B1337" s="1" t="s">
        <v>4</v>
      </c>
      <c r="C1337" s="1" t="str">
        <f>"张钰"</f>
        <v>张钰</v>
      </c>
      <c r="D1337" s="1" t="str">
        <f>REPLACE([1]Sheet1!B1337,7,4,"****")</f>
        <v>410504****11295008</v>
      </c>
    </row>
    <row r="1338" spans="1:4" ht="14.25" customHeight="1">
      <c r="A1338" s="1">
        <v>1337</v>
      </c>
      <c r="B1338" s="1" t="s">
        <v>5</v>
      </c>
      <c r="C1338" s="1" t="str">
        <f>"乔翰林"</f>
        <v>乔翰林</v>
      </c>
      <c r="D1338" s="1" t="str">
        <f>REPLACE([1]Sheet1!B1338,7,4,"****")</f>
        <v>370983****01190022</v>
      </c>
    </row>
    <row r="1339" spans="1:4" ht="14.25" customHeight="1">
      <c r="A1339" s="1">
        <v>1338</v>
      </c>
      <c r="B1339" s="1" t="s">
        <v>4</v>
      </c>
      <c r="C1339" s="1" t="str">
        <f>"王茜"</f>
        <v>王茜</v>
      </c>
      <c r="D1339" s="1" t="str">
        <f>REPLACE([1]Sheet1!B1339,7,4,"****")</f>
        <v>211481****05127225</v>
      </c>
    </row>
    <row r="1340" spans="1:4" ht="14.25" customHeight="1">
      <c r="A1340" s="1">
        <v>1339</v>
      </c>
      <c r="B1340" s="1" t="s">
        <v>4</v>
      </c>
      <c r="C1340" s="1" t="str">
        <f>"张扬悦"</f>
        <v>张扬悦</v>
      </c>
      <c r="D1340" s="1" t="str">
        <f>REPLACE([1]Sheet1!B1340,7,4,"****")</f>
        <v>431021****0224352X</v>
      </c>
    </row>
    <row r="1341" spans="1:4" ht="14.25" customHeight="1">
      <c r="A1341" s="1">
        <v>1340</v>
      </c>
      <c r="B1341" s="1" t="s">
        <v>5</v>
      </c>
      <c r="C1341" s="1" t="str">
        <f>"冼章任"</f>
        <v>冼章任</v>
      </c>
      <c r="D1341" s="1" t="str">
        <f>REPLACE([1]Sheet1!B1341,7,4,"****")</f>
        <v>460004****11113812</v>
      </c>
    </row>
    <row r="1342" spans="1:4" ht="14.25" customHeight="1">
      <c r="A1342" s="1">
        <v>1341</v>
      </c>
      <c r="B1342" s="1" t="s">
        <v>4</v>
      </c>
      <c r="C1342" s="1" t="str">
        <f>"刘瑶"</f>
        <v>刘瑶</v>
      </c>
      <c r="D1342" s="1" t="str">
        <f>REPLACE([1]Sheet1!B1342,7,4,"****")</f>
        <v>230603****03153723</v>
      </c>
    </row>
    <row r="1343" spans="1:4" ht="14.25" customHeight="1">
      <c r="A1343" s="1">
        <v>1342</v>
      </c>
      <c r="B1343" s="1" t="s">
        <v>4</v>
      </c>
      <c r="C1343" s="1" t="str">
        <f>"符定姬"</f>
        <v>符定姬</v>
      </c>
      <c r="D1343" s="1" t="str">
        <f>REPLACE([1]Sheet1!B1343,7,4,"****")</f>
        <v>460003****02094228</v>
      </c>
    </row>
    <row r="1344" spans="1:4" ht="14.25" customHeight="1">
      <c r="A1344" s="1">
        <v>1343</v>
      </c>
      <c r="B1344" s="1" t="s">
        <v>4</v>
      </c>
      <c r="C1344" s="1" t="str">
        <f>"陈政"</f>
        <v>陈政</v>
      </c>
      <c r="D1344" s="1" t="str">
        <f>REPLACE([1]Sheet1!B1344,7,4,"****")</f>
        <v>420281****03030513</v>
      </c>
    </row>
    <row r="1345" spans="1:4" ht="14.25" customHeight="1">
      <c r="A1345" s="1">
        <v>1344</v>
      </c>
      <c r="B1345" s="1" t="s">
        <v>5</v>
      </c>
      <c r="C1345" s="1" t="str">
        <f>"李雪丹"</f>
        <v>李雪丹</v>
      </c>
      <c r="D1345" s="1" t="str">
        <f>REPLACE([1]Sheet1!B1345,7,4,"****")</f>
        <v>460103****10162740</v>
      </c>
    </row>
    <row r="1346" spans="1:4" ht="14.25" customHeight="1">
      <c r="A1346" s="1">
        <v>1345</v>
      </c>
      <c r="B1346" s="1" t="s">
        <v>4</v>
      </c>
      <c r="C1346" s="1" t="str">
        <f>"符运娣"</f>
        <v>符运娣</v>
      </c>
      <c r="D1346" s="1" t="str">
        <f>REPLACE([1]Sheet1!B1346,7,4,"****")</f>
        <v>460007****08117620</v>
      </c>
    </row>
    <row r="1347" spans="1:4" ht="14.25" customHeight="1">
      <c r="A1347" s="1">
        <v>1346</v>
      </c>
      <c r="B1347" s="1" t="s">
        <v>5</v>
      </c>
      <c r="C1347" s="1" t="str">
        <f>"黄丽娇"</f>
        <v>黄丽娇</v>
      </c>
      <c r="D1347" s="1" t="str">
        <f>REPLACE([1]Sheet1!B1347,7,4,"****")</f>
        <v>460103****03161222</v>
      </c>
    </row>
    <row r="1348" spans="1:4" ht="14.25" customHeight="1">
      <c r="A1348" s="1">
        <v>1347</v>
      </c>
      <c r="B1348" s="1" t="s">
        <v>4</v>
      </c>
      <c r="C1348" s="1" t="str">
        <f>"陈纯玥"</f>
        <v>陈纯玥</v>
      </c>
      <c r="D1348" s="1" t="str">
        <f>REPLACE([1]Sheet1!B1348,7,4,"****")</f>
        <v>460102****12040020</v>
      </c>
    </row>
    <row r="1349" spans="1:4" ht="14.25" customHeight="1">
      <c r="A1349" s="1">
        <v>1348</v>
      </c>
      <c r="B1349" s="1" t="s">
        <v>4</v>
      </c>
      <c r="C1349" s="1" t="str">
        <f>"杨娇"</f>
        <v>杨娇</v>
      </c>
      <c r="D1349" s="1" t="str">
        <f>REPLACE([1]Sheet1!B1349,7,4,"****")</f>
        <v>370283****10302223</v>
      </c>
    </row>
    <row r="1350" spans="1:4" ht="14.25" customHeight="1">
      <c r="A1350" s="1">
        <v>1349</v>
      </c>
      <c r="B1350" s="1" t="s">
        <v>4</v>
      </c>
      <c r="C1350" s="1" t="str">
        <f>"李子瑜"</f>
        <v>李子瑜</v>
      </c>
      <c r="D1350" s="1" t="str">
        <f>REPLACE([1]Sheet1!B1350,7,4,"****")</f>
        <v>469023****01250027</v>
      </c>
    </row>
    <row r="1351" spans="1:4" ht="14.25" customHeight="1">
      <c r="A1351" s="1">
        <v>1350</v>
      </c>
      <c r="B1351" s="1" t="s">
        <v>4</v>
      </c>
      <c r="C1351" s="1" t="str">
        <f>"谭茹"</f>
        <v>谭茹</v>
      </c>
      <c r="D1351" s="1" t="str">
        <f>REPLACE([1]Sheet1!B1351,7,4,"****")</f>
        <v>460034****0824002X</v>
      </c>
    </row>
    <row r="1352" spans="1:4" ht="14.25" customHeight="1">
      <c r="A1352" s="1">
        <v>1351</v>
      </c>
      <c r="B1352" s="1" t="s">
        <v>4</v>
      </c>
      <c r="C1352" s="1" t="str">
        <f>"徐晓明"</f>
        <v>徐晓明</v>
      </c>
      <c r="D1352" s="1" t="str">
        <f>REPLACE([1]Sheet1!B1352,7,4,"****")</f>
        <v>230381****05081527</v>
      </c>
    </row>
    <row r="1353" spans="1:4" ht="14.25" customHeight="1">
      <c r="A1353" s="1">
        <v>1352</v>
      </c>
      <c r="B1353" s="1" t="s">
        <v>4</v>
      </c>
      <c r="C1353" s="1" t="str">
        <f>" 王红艳"</f>
        <v>王红艳</v>
      </c>
      <c r="D1353" s="1" t="str">
        <f>REPLACE([1]Sheet1!B1353,7,4,"****")</f>
        <v>460028****0714688X</v>
      </c>
    </row>
    <row r="1354" spans="1:4" ht="14.25" customHeight="1">
      <c r="A1354" s="1">
        <v>1353</v>
      </c>
      <c r="B1354" s="1" t="s">
        <v>5</v>
      </c>
      <c r="C1354" s="1" t="str">
        <f>"胡雅澜"</f>
        <v>胡雅澜</v>
      </c>
      <c r="D1354" s="1" t="str">
        <f>REPLACE([1]Sheet1!B1354,7,4,"****")</f>
        <v>430302****07051582</v>
      </c>
    </row>
    <row r="1355" spans="1:4" ht="14.25" customHeight="1">
      <c r="A1355" s="1">
        <v>1354</v>
      </c>
      <c r="B1355" s="1" t="s">
        <v>4</v>
      </c>
      <c r="C1355" s="1" t="str">
        <f>"黄和金"</f>
        <v>黄和金</v>
      </c>
      <c r="D1355" s="1" t="str">
        <f>REPLACE([1]Sheet1!B1355,7,4,"****")</f>
        <v>460004****03274020</v>
      </c>
    </row>
    <row r="1356" spans="1:4" ht="14.25" customHeight="1">
      <c r="A1356" s="1">
        <v>1355</v>
      </c>
      <c r="B1356" s="1" t="s">
        <v>4</v>
      </c>
      <c r="C1356" s="1" t="str">
        <f>"曾密"</f>
        <v>曾密</v>
      </c>
      <c r="D1356" s="1" t="str">
        <f>REPLACE([1]Sheet1!B1356,7,4,"****")</f>
        <v>460027****06072989</v>
      </c>
    </row>
    <row r="1357" spans="1:4" ht="14.25" customHeight="1">
      <c r="A1357" s="1">
        <v>1356</v>
      </c>
      <c r="B1357" s="1" t="s">
        <v>5</v>
      </c>
      <c r="C1357" s="1" t="str">
        <f>"罗新妮"</f>
        <v>罗新妮</v>
      </c>
      <c r="D1357" s="1" t="str">
        <f>REPLACE([1]Sheet1!B1357,7,4,"****")</f>
        <v>460200****02074029</v>
      </c>
    </row>
    <row r="1358" spans="1:4" ht="14.25" customHeight="1">
      <c r="A1358" s="1">
        <v>1357</v>
      </c>
      <c r="B1358" s="1" t="s">
        <v>4</v>
      </c>
      <c r="C1358" s="1" t="str">
        <f>"牟玉叶"</f>
        <v>牟玉叶</v>
      </c>
      <c r="D1358" s="1" t="str">
        <f>REPLACE([1]Sheet1!B1358,7,4,"****")</f>
        <v>370829****09280623</v>
      </c>
    </row>
    <row r="1359" spans="1:4" ht="14.25" customHeight="1">
      <c r="A1359" s="1">
        <v>1358</v>
      </c>
      <c r="B1359" s="1" t="s">
        <v>4</v>
      </c>
      <c r="C1359" s="1" t="str">
        <f>"高生科"</f>
        <v>高生科</v>
      </c>
      <c r="D1359" s="1" t="str">
        <f>REPLACE([1]Sheet1!B1359,7,4,"****")</f>
        <v>460033****05264837</v>
      </c>
    </row>
    <row r="1360" spans="1:4" ht="14.25" customHeight="1">
      <c r="A1360" s="1">
        <v>1359</v>
      </c>
      <c r="B1360" s="1" t="s">
        <v>4</v>
      </c>
      <c r="C1360" s="1" t="str">
        <f>"蔡雪"</f>
        <v>蔡雪</v>
      </c>
      <c r="D1360" s="1" t="str">
        <f>REPLACE([1]Sheet1!B1360,7,4,"****")</f>
        <v>460006****03091626</v>
      </c>
    </row>
    <row r="1361" spans="1:4" ht="14.25" customHeight="1">
      <c r="A1361" s="1">
        <v>1360</v>
      </c>
      <c r="B1361" s="1" t="s">
        <v>4</v>
      </c>
      <c r="C1361" s="1" t="str">
        <f>"李第作"</f>
        <v>李第作</v>
      </c>
      <c r="D1361" s="1" t="str">
        <f>REPLACE([1]Sheet1!B1361,7,4,"****")</f>
        <v>460031****11026859</v>
      </c>
    </row>
    <row r="1362" spans="1:4" ht="14.25" customHeight="1">
      <c r="A1362" s="1">
        <v>1361</v>
      </c>
      <c r="B1362" s="1" t="s">
        <v>4</v>
      </c>
      <c r="C1362" s="1" t="str">
        <f>"张美林"</f>
        <v>张美林</v>
      </c>
      <c r="D1362" s="1" t="str">
        <f>REPLACE([1]Sheet1!B1362,7,4,"****")</f>
        <v>430124****11053269</v>
      </c>
    </row>
    <row r="1363" spans="1:4" ht="14.25" customHeight="1">
      <c r="A1363" s="1">
        <v>1362</v>
      </c>
      <c r="B1363" s="1" t="s">
        <v>4</v>
      </c>
      <c r="C1363" s="1" t="str">
        <f>"龙妍妍"</f>
        <v>龙妍妍</v>
      </c>
      <c r="D1363" s="1" t="str">
        <f>REPLACE([1]Sheet1!B1363,7,4,"****")</f>
        <v>460004****01255425</v>
      </c>
    </row>
    <row r="1364" spans="1:4" ht="14.25" customHeight="1">
      <c r="A1364" s="1">
        <v>1363</v>
      </c>
      <c r="B1364" s="1" t="s">
        <v>4</v>
      </c>
      <c r="C1364" s="1" t="str">
        <f>"刘一"</f>
        <v>刘一</v>
      </c>
      <c r="D1364" s="1" t="str">
        <f>REPLACE([1]Sheet1!B1364,7,4,"****")</f>
        <v>150422****03150024</v>
      </c>
    </row>
    <row r="1365" spans="1:4" ht="14.25" customHeight="1">
      <c r="A1365" s="1">
        <v>1364</v>
      </c>
      <c r="B1365" s="1" t="s">
        <v>4</v>
      </c>
      <c r="C1365" s="1" t="str">
        <f>"黄亦皇黄"</f>
        <v>黄亦皇黄</v>
      </c>
      <c r="D1365" s="1" t="str">
        <f>REPLACE([1]Sheet1!B1365,7,4,"****")</f>
        <v>433101****07130521</v>
      </c>
    </row>
    <row r="1366" spans="1:4" ht="14.25" customHeight="1">
      <c r="A1366" s="1">
        <v>1365</v>
      </c>
      <c r="B1366" s="1" t="s">
        <v>4</v>
      </c>
      <c r="C1366" s="1" t="str">
        <f>"陈昌伟"</f>
        <v>陈昌伟</v>
      </c>
      <c r="D1366" s="1" t="str">
        <f>REPLACE([1]Sheet1!B1366,7,4,"****")</f>
        <v>460004****12256414</v>
      </c>
    </row>
    <row r="1367" spans="1:4" ht="14.25" customHeight="1">
      <c r="A1367" s="1">
        <v>1366</v>
      </c>
      <c r="B1367" s="1" t="s">
        <v>4</v>
      </c>
      <c r="C1367" s="1" t="str">
        <f>"王丹妮"</f>
        <v>王丹妮</v>
      </c>
      <c r="D1367" s="1" t="str">
        <f>REPLACE([1]Sheet1!B1367,7,4,"****")</f>
        <v>460004****02165227</v>
      </c>
    </row>
    <row r="1368" spans="1:4" ht="14.25" customHeight="1">
      <c r="A1368" s="1">
        <v>1367</v>
      </c>
      <c r="B1368" s="1" t="s">
        <v>4</v>
      </c>
      <c r="C1368" s="1" t="str">
        <f>"邓薇"</f>
        <v>邓薇</v>
      </c>
      <c r="D1368" s="1" t="str">
        <f>REPLACE([1]Sheet1!B1368,7,4,"****")</f>
        <v>430202****04090025</v>
      </c>
    </row>
    <row r="1369" spans="1:4" ht="14.25" customHeight="1">
      <c r="A1369" s="1">
        <v>1368</v>
      </c>
      <c r="B1369" s="1" t="s">
        <v>4</v>
      </c>
      <c r="C1369" s="1" t="str">
        <f>"王进"</f>
        <v>王进</v>
      </c>
      <c r="D1369" s="1" t="str">
        <f>REPLACE([1]Sheet1!B1369,7,4,"****")</f>
        <v>460103****07101831</v>
      </c>
    </row>
    <row r="1370" spans="1:4" ht="14.25" customHeight="1">
      <c r="A1370" s="1">
        <v>1369</v>
      </c>
      <c r="B1370" s="1" t="s">
        <v>5</v>
      </c>
      <c r="C1370" s="1" t="str">
        <f>"吴凌妹"</f>
        <v>吴凌妹</v>
      </c>
      <c r="D1370" s="1" t="str">
        <f>REPLACE([1]Sheet1!B1370,7,4,"****")</f>
        <v>469003****10024623</v>
      </c>
    </row>
    <row r="1371" spans="1:4" ht="14.25" customHeight="1">
      <c r="A1371" s="1">
        <v>1370</v>
      </c>
      <c r="B1371" s="1" t="s">
        <v>4</v>
      </c>
      <c r="C1371" s="1" t="str">
        <f>"孔晨露"</f>
        <v>孔晨露</v>
      </c>
      <c r="D1371" s="1" t="str">
        <f>REPLACE([1]Sheet1!B1371,7,4,"****")</f>
        <v>460104****10171526</v>
      </c>
    </row>
    <row r="1372" spans="1:4" ht="14.25" customHeight="1">
      <c r="A1372" s="1">
        <v>1371</v>
      </c>
      <c r="B1372" s="1" t="s">
        <v>4</v>
      </c>
      <c r="C1372" s="1" t="str">
        <f>"蔡丁青"</f>
        <v>蔡丁青</v>
      </c>
      <c r="D1372" s="1" t="str">
        <f>REPLACE([1]Sheet1!B1372,7,4,"****")</f>
        <v>460104****10231227</v>
      </c>
    </row>
    <row r="1373" spans="1:4" ht="14.25" customHeight="1">
      <c r="A1373" s="1">
        <v>1372</v>
      </c>
      <c r="B1373" s="1" t="s">
        <v>4</v>
      </c>
      <c r="C1373" s="1" t="str">
        <f>"何受冠"</f>
        <v>何受冠</v>
      </c>
      <c r="D1373" s="1" t="str">
        <f>REPLACE([1]Sheet1!B1373,7,4,"****")</f>
        <v>460004****09253437</v>
      </c>
    </row>
    <row r="1374" spans="1:4" ht="14.25" customHeight="1">
      <c r="A1374" s="1">
        <v>1373</v>
      </c>
      <c r="B1374" s="1" t="s">
        <v>4</v>
      </c>
      <c r="C1374" s="1" t="str">
        <f>"陈玉晶"</f>
        <v>陈玉晶</v>
      </c>
      <c r="D1374" s="1" t="str">
        <f>REPLACE([1]Sheet1!B1374,7,4,"****")</f>
        <v>460004****01020022</v>
      </c>
    </row>
    <row r="1375" spans="1:4" ht="14.25" customHeight="1">
      <c r="A1375" s="1">
        <v>1374</v>
      </c>
      <c r="B1375" s="1" t="s">
        <v>5</v>
      </c>
      <c r="C1375" s="1" t="str">
        <f>"柯行增"</f>
        <v>柯行增</v>
      </c>
      <c r="D1375" s="1" t="str">
        <f>REPLACE([1]Sheet1!B1375,7,4,"****")</f>
        <v>460104****07070914</v>
      </c>
    </row>
    <row r="1376" spans="1:4" ht="14.25" customHeight="1">
      <c r="A1376" s="1">
        <v>1375</v>
      </c>
      <c r="B1376" s="1" t="s">
        <v>4</v>
      </c>
      <c r="C1376" s="1" t="str">
        <f>"吴玉莹"</f>
        <v>吴玉莹</v>
      </c>
      <c r="D1376" s="1" t="str">
        <f>REPLACE([1]Sheet1!B1376,7,4,"****")</f>
        <v>460003****09045827</v>
      </c>
    </row>
    <row r="1377" spans="1:4" ht="14.25" customHeight="1">
      <c r="A1377" s="1">
        <v>1376</v>
      </c>
      <c r="B1377" s="1" t="s">
        <v>4</v>
      </c>
      <c r="C1377" s="1" t="str">
        <f>"马文慧"</f>
        <v>马文慧</v>
      </c>
      <c r="D1377" s="1" t="str">
        <f>REPLACE([1]Sheet1!B1377,7,4,"****")</f>
        <v>533221****04015226</v>
      </c>
    </row>
    <row r="1378" spans="1:4" ht="14.25" customHeight="1">
      <c r="A1378" s="1">
        <v>1377</v>
      </c>
      <c r="B1378" s="1" t="s">
        <v>4</v>
      </c>
      <c r="C1378" s="1" t="str">
        <f>"蔡丹丽"</f>
        <v>蔡丹丽</v>
      </c>
      <c r="D1378" s="1" t="str">
        <f>REPLACE([1]Sheet1!B1378,7,4,"****")</f>
        <v>460004****11134622</v>
      </c>
    </row>
    <row r="1379" spans="1:4" ht="14.25" customHeight="1">
      <c r="A1379" s="1">
        <v>1378</v>
      </c>
      <c r="B1379" s="1" t="s">
        <v>4</v>
      </c>
      <c r="C1379" s="1" t="str">
        <f>"蔡亲承"</f>
        <v>蔡亲承</v>
      </c>
      <c r="D1379" s="1" t="str">
        <f>REPLACE([1]Sheet1!B1379,7,4,"****")</f>
        <v>460027****0918821X</v>
      </c>
    </row>
    <row r="1380" spans="1:4" ht="14.25" customHeight="1">
      <c r="A1380" s="1">
        <v>1379</v>
      </c>
      <c r="B1380" s="1" t="s">
        <v>4</v>
      </c>
      <c r="C1380" s="1" t="str">
        <f>"张楠"</f>
        <v>张楠</v>
      </c>
      <c r="D1380" s="1" t="str">
        <f>REPLACE([1]Sheet1!B1380,7,4,"****")</f>
        <v>460027****12132627</v>
      </c>
    </row>
    <row r="1381" spans="1:4" ht="14.25" customHeight="1">
      <c r="A1381" s="1">
        <v>1380</v>
      </c>
      <c r="B1381" s="1" t="s">
        <v>4</v>
      </c>
      <c r="C1381" s="1" t="str">
        <f>"卢景庭"</f>
        <v>卢景庭</v>
      </c>
      <c r="D1381" s="1" t="str">
        <f>REPLACE([1]Sheet1!B1381,7,4,"****")</f>
        <v>430923****11193269</v>
      </c>
    </row>
    <row r="1382" spans="1:4" ht="14.25" customHeight="1">
      <c r="A1382" s="1">
        <v>1381</v>
      </c>
      <c r="B1382" s="1" t="s">
        <v>5</v>
      </c>
      <c r="C1382" s="1" t="str">
        <f>"李姗珊"</f>
        <v>李姗珊</v>
      </c>
      <c r="D1382" s="1" t="str">
        <f>REPLACE([1]Sheet1!B1382,7,4,"****")</f>
        <v>460004****06180849</v>
      </c>
    </row>
    <row r="1383" spans="1:4" ht="14.25" customHeight="1">
      <c r="A1383" s="1">
        <v>1382</v>
      </c>
      <c r="B1383" s="1" t="s">
        <v>5</v>
      </c>
      <c r="C1383" s="1" t="str">
        <f>"王晶"</f>
        <v>王晶</v>
      </c>
      <c r="D1383" s="1" t="str">
        <f>REPLACE([1]Sheet1!B1383,7,4,"****")</f>
        <v>142621****01160025</v>
      </c>
    </row>
    <row r="1384" spans="1:4" ht="14.25" customHeight="1">
      <c r="A1384" s="1">
        <v>1383</v>
      </c>
      <c r="B1384" s="1" t="s">
        <v>9</v>
      </c>
      <c r="C1384" s="1" t="str">
        <f>"罗丽珍"</f>
        <v>罗丽珍</v>
      </c>
      <c r="D1384" s="1" t="str">
        <f>REPLACE([1]Sheet1!B1384,7,4,"****")</f>
        <v>460004****0705262X</v>
      </c>
    </row>
    <row r="1385" spans="1:4" ht="14.25" customHeight="1">
      <c r="A1385" s="1">
        <v>1384</v>
      </c>
      <c r="B1385" s="1" t="s">
        <v>4</v>
      </c>
      <c r="C1385" s="1" t="str">
        <f>"林师鹏"</f>
        <v>林师鹏</v>
      </c>
      <c r="D1385" s="1" t="str">
        <f>REPLACE([1]Sheet1!B1385,7,4,"****")</f>
        <v>460022****06144517</v>
      </c>
    </row>
    <row r="1386" spans="1:4" ht="14.25" customHeight="1">
      <c r="A1386" s="1">
        <v>1385</v>
      </c>
      <c r="B1386" s="1" t="s">
        <v>4</v>
      </c>
      <c r="C1386" s="1" t="str">
        <f>"符芸子"</f>
        <v>符芸子</v>
      </c>
      <c r="D1386" s="1" t="str">
        <f>REPLACE([1]Sheet1!B1386,7,4,"****")</f>
        <v>460034****09235326</v>
      </c>
    </row>
    <row r="1387" spans="1:4" ht="14.25" customHeight="1">
      <c r="A1387" s="1">
        <v>1386</v>
      </c>
      <c r="B1387" s="1" t="s">
        <v>4</v>
      </c>
      <c r="C1387" s="1" t="str">
        <f>"彭倩"</f>
        <v>彭倩</v>
      </c>
      <c r="D1387" s="1" t="str">
        <f>REPLACE([1]Sheet1!B1387,7,4,"****")</f>
        <v>460102****0329152X</v>
      </c>
    </row>
    <row r="1388" spans="1:4" ht="14.25" customHeight="1">
      <c r="A1388" s="1">
        <v>1387</v>
      </c>
      <c r="B1388" s="1" t="s">
        <v>4</v>
      </c>
      <c r="C1388" s="1" t="str">
        <f>"梁恩雪"</f>
        <v>梁恩雪</v>
      </c>
      <c r="D1388" s="1" t="str">
        <f>REPLACE([1]Sheet1!B1388,7,4,"****")</f>
        <v>460030****10050622</v>
      </c>
    </row>
    <row r="1389" spans="1:4" ht="14.25" customHeight="1">
      <c r="A1389" s="1">
        <v>1388</v>
      </c>
      <c r="B1389" s="1" t="s">
        <v>5</v>
      </c>
      <c r="C1389" s="1" t="str">
        <f>"龙玉婕"</f>
        <v>龙玉婕</v>
      </c>
      <c r="D1389" s="1" t="str">
        <f>REPLACE([1]Sheet1!B1389,7,4,"****")</f>
        <v>360502****10141322</v>
      </c>
    </row>
    <row r="1390" spans="1:4" ht="14.25" customHeight="1">
      <c r="A1390" s="1">
        <v>1389</v>
      </c>
      <c r="B1390" s="1" t="s">
        <v>4</v>
      </c>
      <c r="C1390" s="1" t="str">
        <f>"唐英"</f>
        <v>唐英</v>
      </c>
      <c r="D1390" s="1" t="str">
        <f>REPLACE([1]Sheet1!B1390,7,4,"****")</f>
        <v>460032****02287666</v>
      </c>
    </row>
    <row r="1391" spans="1:4" ht="14.25" customHeight="1">
      <c r="A1391" s="1">
        <v>1390</v>
      </c>
      <c r="B1391" s="1" t="s">
        <v>5</v>
      </c>
      <c r="C1391" s="1" t="str">
        <f>"郗丽娟"</f>
        <v>郗丽娟</v>
      </c>
      <c r="D1391" s="1" t="str">
        <f>REPLACE([1]Sheet1!B1391,7,4,"****")</f>
        <v>610203****09304227</v>
      </c>
    </row>
    <row r="1392" spans="1:4" ht="14.25" customHeight="1">
      <c r="A1392" s="1">
        <v>1391</v>
      </c>
      <c r="B1392" s="1" t="s">
        <v>5</v>
      </c>
      <c r="C1392" s="1" t="str">
        <f>"钟馨"</f>
        <v>钟馨</v>
      </c>
      <c r="D1392" s="1" t="str">
        <f>REPLACE([1]Sheet1!B1392,7,4,"****")</f>
        <v>460102****06260929</v>
      </c>
    </row>
    <row r="1393" spans="1:4" ht="14.25" customHeight="1">
      <c r="A1393" s="1">
        <v>1392</v>
      </c>
      <c r="B1393" s="1" t="s">
        <v>4</v>
      </c>
      <c r="C1393" s="1" t="str">
        <f>"王乐"</f>
        <v>王乐</v>
      </c>
      <c r="D1393" s="1" t="str">
        <f>REPLACE([1]Sheet1!B1393,7,4,"****")</f>
        <v>610124****11031217</v>
      </c>
    </row>
    <row r="1394" spans="1:4" ht="14.25" customHeight="1">
      <c r="A1394" s="1">
        <v>1393</v>
      </c>
      <c r="B1394" s="1" t="s">
        <v>4</v>
      </c>
      <c r="C1394" s="1" t="str">
        <f>"莫镜程"</f>
        <v>莫镜程</v>
      </c>
      <c r="D1394" s="1" t="str">
        <f>REPLACE([1]Sheet1!B1394,7,4,"****")</f>
        <v>460103****1121032X</v>
      </c>
    </row>
    <row r="1395" spans="1:4" ht="14.25" customHeight="1">
      <c r="A1395" s="1">
        <v>1394</v>
      </c>
      <c r="B1395" s="1" t="s">
        <v>5</v>
      </c>
      <c r="C1395" s="1" t="str">
        <f>"何光明"</f>
        <v>何光明</v>
      </c>
      <c r="D1395" s="1" t="str">
        <f>REPLACE([1]Sheet1!B1395,7,4,"****")</f>
        <v>460033****02214772</v>
      </c>
    </row>
    <row r="1396" spans="1:4" ht="14.25" customHeight="1">
      <c r="A1396" s="1">
        <v>1395</v>
      </c>
      <c r="B1396" s="1" t="s">
        <v>4</v>
      </c>
      <c r="C1396" s="1" t="str">
        <f>"詹达程"</f>
        <v>詹达程</v>
      </c>
      <c r="D1396" s="1" t="str">
        <f>REPLACE([1]Sheet1!B1396,7,4,"****")</f>
        <v>460004****08091239</v>
      </c>
    </row>
    <row r="1397" spans="1:4" ht="14.25" customHeight="1">
      <c r="A1397" s="1">
        <v>1396</v>
      </c>
      <c r="B1397" s="1" t="s">
        <v>4</v>
      </c>
      <c r="C1397" s="1" t="str">
        <f>"符芳竞"</f>
        <v>符芳竞</v>
      </c>
      <c r="D1397" s="1" t="str">
        <f>REPLACE([1]Sheet1!B1397,7,4,"****")</f>
        <v>460027****08200011</v>
      </c>
    </row>
    <row r="1398" spans="1:4" ht="14.25" customHeight="1">
      <c r="A1398" s="1">
        <v>1397</v>
      </c>
      <c r="B1398" s="1" t="s">
        <v>4</v>
      </c>
      <c r="C1398" s="1" t="str">
        <f>"许菁君"</f>
        <v>许菁君</v>
      </c>
      <c r="D1398" s="1" t="str">
        <f>REPLACE([1]Sheet1!B1398,7,4,"****")</f>
        <v>460028****06080822</v>
      </c>
    </row>
    <row r="1399" spans="1:4" ht="14.25" customHeight="1">
      <c r="A1399" s="1">
        <v>1398</v>
      </c>
      <c r="B1399" s="1" t="s">
        <v>4</v>
      </c>
      <c r="C1399" s="1" t="str">
        <f>"陈梅颜"</f>
        <v>陈梅颜</v>
      </c>
      <c r="D1399" s="1" t="str">
        <f>REPLACE([1]Sheet1!B1399,7,4,"****")</f>
        <v>460004****04204040</v>
      </c>
    </row>
    <row r="1400" spans="1:4" ht="14.25" customHeight="1">
      <c r="A1400" s="1">
        <v>1399</v>
      </c>
      <c r="B1400" s="1" t="s">
        <v>4</v>
      </c>
      <c r="C1400" s="1" t="str">
        <f>"符海旋"</f>
        <v>符海旋</v>
      </c>
      <c r="D1400" s="1" t="str">
        <f>REPLACE([1]Sheet1!B1400,7,4,"****")</f>
        <v>460007****08020442</v>
      </c>
    </row>
    <row r="1401" spans="1:4" ht="14.25" customHeight="1">
      <c r="A1401" s="1">
        <v>1400</v>
      </c>
      <c r="B1401" s="1" t="s">
        <v>4</v>
      </c>
      <c r="C1401" s="1" t="str">
        <f>"於艳平"</f>
        <v>於艳平</v>
      </c>
      <c r="D1401" s="1" t="str">
        <f>REPLACE([1]Sheet1!B1401,7,4,"****")</f>
        <v>370403****10256149</v>
      </c>
    </row>
    <row r="1402" spans="1:4" ht="14.25" customHeight="1">
      <c r="A1402" s="1">
        <v>1401</v>
      </c>
      <c r="B1402" s="1" t="s">
        <v>5</v>
      </c>
      <c r="C1402" s="1" t="str">
        <f>"陈德宏"</f>
        <v>陈德宏</v>
      </c>
      <c r="D1402" s="1" t="str">
        <f>REPLACE([1]Sheet1!B1402,7,4,"****")</f>
        <v>460004****05270017</v>
      </c>
    </row>
    <row r="1403" spans="1:4" ht="14.25" customHeight="1">
      <c r="A1403" s="1">
        <v>1402</v>
      </c>
      <c r="B1403" s="1" t="s">
        <v>14</v>
      </c>
      <c r="C1403" s="1" t="str">
        <f>"王星豪"</f>
        <v>王星豪</v>
      </c>
      <c r="D1403" s="1" t="str">
        <f>REPLACE([1]Sheet1!B1403,7,4,"****")</f>
        <v>211202****01290010</v>
      </c>
    </row>
    <row r="1404" spans="1:4" ht="14.25" customHeight="1">
      <c r="A1404" s="1">
        <v>1403</v>
      </c>
      <c r="B1404" s="1" t="s">
        <v>4</v>
      </c>
      <c r="C1404" s="1" t="str">
        <f>"梁杨英"</f>
        <v>梁杨英</v>
      </c>
      <c r="D1404" s="1" t="str">
        <f>REPLACE([1]Sheet1!B1404,7,4,"****")</f>
        <v>460026****10101820</v>
      </c>
    </row>
    <row r="1405" spans="1:4" ht="14.25" customHeight="1">
      <c r="A1405" s="1">
        <v>1404</v>
      </c>
      <c r="B1405" s="1" t="s">
        <v>4</v>
      </c>
      <c r="C1405" s="1" t="str">
        <f>"黄香"</f>
        <v>黄香</v>
      </c>
      <c r="D1405" s="1" t="str">
        <f>REPLACE([1]Sheet1!B1405,7,4,"****")</f>
        <v>460104****10160986</v>
      </c>
    </row>
    <row r="1406" spans="1:4" ht="14.25" customHeight="1">
      <c r="A1406" s="1">
        <v>1405</v>
      </c>
      <c r="B1406" s="1" t="s">
        <v>4</v>
      </c>
      <c r="C1406" s="1" t="str">
        <f>"周海冰"</f>
        <v>周海冰</v>
      </c>
      <c r="D1406" s="1" t="str">
        <f>REPLACE([1]Sheet1!B1406,7,4,"****")</f>
        <v>460004****10064841</v>
      </c>
    </row>
    <row r="1407" spans="1:4" ht="14.25" customHeight="1">
      <c r="A1407" s="1">
        <v>1406</v>
      </c>
      <c r="B1407" s="1" t="s">
        <v>4</v>
      </c>
      <c r="C1407" s="1" t="str">
        <f>"陈元升"</f>
        <v>陈元升</v>
      </c>
      <c r="D1407" s="1" t="str">
        <f>REPLACE([1]Sheet1!B1407,7,4,"****")</f>
        <v>460025****09153615</v>
      </c>
    </row>
    <row r="1408" spans="1:4" ht="14.25" customHeight="1">
      <c r="A1408" s="1">
        <v>1407</v>
      </c>
      <c r="B1408" s="1" t="s">
        <v>5</v>
      </c>
      <c r="C1408" s="1" t="str">
        <f>"吉玉佳"</f>
        <v>吉玉佳</v>
      </c>
      <c r="D1408" s="1" t="str">
        <f>REPLACE([1]Sheet1!B1408,7,4,"****")</f>
        <v>460033****03154529</v>
      </c>
    </row>
    <row r="1409" spans="1:4" ht="14.25" customHeight="1">
      <c r="A1409" s="1">
        <v>1408</v>
      </c>
      <c r="B1409" s="1" t="s">
        <v>4</v>
      </c>
      <c r="C1409" s="1" t="str">
        <f>"王欢"</f>
        <v>王欢</v>
      </c>
      <c r="D1409" s="1" t="str">
        <f>REPLACE([1]Sheet1!B1409,7,4,"****")</f>
        <v>460033****08097161</v>
      </c>
    </row>
    <row r="1410" spans="1:4" ht="14.25" customHeight="1">
      <c r="A1410" s="1">
        <v>1409</v>
      </c>
      <c r="B1410" s="1" t="s">
        <v>4</v>
      </c>
      <c r="C1410" s="1" t="str">
        <f>"张振雄"</f>
        <v>张振雄</v>
      </c>
      <c r="D1410" s="1" t="str">
        <f>REPLACE([1]Sheet1!B1410,7,4,"****")</f>
        <v>460036****0826481X</v>
      </c>
    </row>
    <row r="1411" spans="1:4" ht="14.25" customHeight="1">
      <c r="A1411" s="1">
        <v>1410</v>
      </c>
      <c r="B1411" s="1" t="s">
        <v>4</v>
      </c>
      <c r="C1411" s="1" t="str">
        <f>"黄伟鑫"</f>
        <v>黄伟鑫</v>
      </c>
      <c r="D1411" s="1" t="str">
        <f>REPLACE([1]Sheet1!B1411,7,4,"****")</f>
        <v>460003****01261636</v>
      </c>
    </row>
    <row r="1412" spans="1:4" ht="14.25" customHeight="1">
      <c r="A1412" s="1">
        <v>1411</v>
      </c>
      <c r="B1412" s="1" t="s">
        <v>4</v>
      </c>
      <c r="C1412" s="1" t="str">
        <f>"张懿霈"</f>
        <v>张懿霈</v>
      </c>
      <c r="D1412" s="1" t="str">
        <f>REPLACE([1]Sheet1!B1412,7,4,"****")</f>
        <v>460102****08080323</v>
      </c>
    </row>
    <row r="1413" spans="1:4" ht="14.25" customHeight="1">
      <c r="A1413" s="1">
        <v>1412</v>
      </c>
      <c r="B1413" s="1" t="s">
        <v>4</v>
      </c>
      <c r="C1413" s="1" t="str">
        <f>"张慧"</f>
        <v>张慧</v>
      </c>
      <c r="D1413" s="1" t="str">
        <f>REPLACE([1]Sheet1!B1413,7,4,"****")</f>
        <v>370828****0327066X</v>
      </c>
    </row>
    <row r="1414" spans="1:4" ht="14.25" customHeight="1">
      <c r="A1414" s="1">
        <v>1413</v>
      </c>
      <c r="B1414" s="1" t="s">
        <v>7</v>
      </c>
      <c r="C1414" s="1" t="str">
        <f>"帅翰超"</f>
        <v>帅翰超</v>
      </c>
      <c r="D1414" s="1" t="str">
        <f>REPLACE([1]Sheet1!B1414,7,4,"****")</f>
        <v>360203****0812251X</v>
      </c>
    </row>
    <row r="1415" spans="1:4" ht="14.25" customHeight="1">
      <c r="A1415" s="1">
        <v>1414</v>
      </c>
      <c r="B1415" s="1" t="s">
        <v>5</v>
      </c>
      <c r="C1415" s="1" t="str">
        <f>"蔡开奇"</f>
        <v>蔡开奇</v>
      </c>
      <c r="D1415" s="1" t="str">
        <f>REPLACE([1]Sheet1!B1415,7,4,"****")</f>
        <v>460033****08074881</v>
      </c>
    </row>
    <row r="1416" spans="1:4" ht="14.25" customHeight="1">
      <c r="A1416" s="1">
        <v>1415</v>
      </c>
      <c r="B1416" s="1" t="s">
        <v>4</v>
      </c>
      <c r="C1416" s="1" t="str">
        <f>"张茹"</f>
        <v>张茹</v>
      </c>
      <c r="D1416" s="1" t="str">
        <f>REPLACE([1]Sheet1!B1416,7,4,"****")</f>
        <v>469007****0216496X</v>
      </c>
    </row>
    <row r="1417" spans="1:4" ht="14.25" customHeight="1">
      <c r="A1417" s="1">
        <v>1416</v>
      </c>
      <c r="B1417" s="1" t="s">
        <v>4</v>
      </c>
      <c r="C1417" s="1" t="str">
        <f>"余秋云"</f>
        <v>余秋云</v>
      </c>
      <c r="D1417" s="1" t="str">
        <f>REPLACE([1]Sheet1!B1417,7,4,"****")</f>
        <v>460002****08035223</v>
      </c>
    </row>
    <row r="1418" spans="1:4" ht="14.25" customHeight="1">
      <c r="A1418" s="1">
        <v>1417</v>
      </c>
      <c r="B1418" s="1" t="s">
        <v>4</v>
      </c>
      <c r="C1418" s="1" t="str">
        <f>"符茹"</f>
        <v>符茹</v>
      </c>
      <c r="D1418" s="1" t="str">
        <f>REPLACE([1]Sheet1!B1418,7,4,"****")</f>
        <v>460027****10300403</v>
      </c>
    </row>
    <row r="1419" spans="1:4" ht="14.25" customHeight="1">
      <c r="A1419" s="1">
        <v>1418</v>
      </c>
      <c r="B1419" s="1" t="s">
        <v>4</v>
      </c>
      <c r="C1419" s="1" t="str">
        <f>"李蕾"</f>
        <v>李蕾</v>
      </c>
      <c r="D1419" s="1" t="str">
        <f>REPLACE([1]Sheet1!B1419,7,4,"****")</f>
        <v>430121****01087021</v>
      </c>
    </row>
    <row r="1420" spans="1:4" ht="14.25" customHeight="1">
      <c r="A1420" s="1">
        <v>1419</v>
      </c>
      <c r="B1420" s="1" t="s">
        <v>4</v>
      </c>
      <c r="C1420" s="1" t="str">
        <f>"邢妹翠"</f>
        <v>邢妹翠</v>
      </c>
      <c r="D1420" s="1" t="str">
        <f>REPLACE([1]Sheet1!B1420,7,4,"****")</f>
        <v>460022****05283927</v>
      </c>
    </row>
    <row r="1421" spans="1:4" ht="14.25" customHeight="1">
      <c r="A1421" s="1">
        <v>1420</v>
      </c>
      <c r="B1421" s="1" t="s">
        <v>4</v>
      </c>
      <c r="C1421" s="1" t="str">
        <f>"叶臻"</f>
        <v>叶臻</v>
      </c>
      <c r="D1421" s="1" t="str">
        <f>REPLACE([1]Sheet1!B1421,7,4,"****")</f>
        <v>460200****02170077</v>
      </c>
    </row>
    <row r="1422" spans="1:4" ht="14.25" customHeight="1">
      <c r="A1422" s="1">
        <v>1421</v>
      </c>
      <c r="B1422" s="1" t="s">
        <v>5</v>
      </c>
      <c r="C1422" s="1" t="str">
        <f>"冯庆喜"</f>
        <v>冯庆喜</v>
      </c>
      <c r="D1422" s="1" t="str">
        <f>REPLACE([1]Sheet1!B1422,7,4,"****")</f>
        <v>460006****03130232</v>
      </c>
    </row>
    <row r="1423" spans="1:4" ht="14.25" customHeight="1">
      <c r="A1423" s="1">
        <v>1422</v>
      </c>
      <c r="B1423" s="1" t="s">
        <v>4</v>
      </c>
      <c r="C1423" s="1" t="str">
        <f>"陈驰"</f>
        <v>陈驰</v>
      </c>
      <c r="D1423" s="1" t="str">
        <f>REPLACE([1]Sheet1!B1423,7,4,"****")</f>
        <v>460033****11300087</v>
      </c>
    </row>
    <row r="1424" spans="1:4" ht="14.25" customHeight="1">
      <c r="A1424" s="1">
        <v>1423</v>
      </c>
      <c r="B1424" s="1" t="s">
        <v>4</v>
      </c>
      <c r="C1424" s="1" t="str">
        <f>"钟妮"</f>
        <v>钟妮</v>
      </c>
      <c r="D1424" s="1" t="str">
        <f>REPLACE([1]Sheet1!B1424,7,4,"****")</f>
        <v>460006****05111622</v>
      </c>
    </row>
    <row r="1425" spans="1:4" ht="14.25" customHeight="1">
      <c r="A1425" s="1">
        <v>1424</v>
      </c>
      <c r="B1425" s="1" t="s">
        <v>5</v>
      </c>
      <c r="C1425" s="1" t="str">
        <f>"关泽洋"</f>
        <v>关泽洋</v>
      </c>
      <c r="D1425" s="1" t="str">
        <f>REPLACE([1]Sheet1!B1425,7,4,"****")</f>
        <v>230182****05140428</v>
      </c>
    </row>
    <row r="1426" spans="1:4" ht="14.25" customHeight="1">
      <c r="A1426" s="1">
        <v>1425</v>
      </c>
      <c r="B1426" s="1" t="s">
        <v>4</v>
      </c>
      <c r="C1426" s="1" t="str">
        <f>"王兴超"</f>
        <v>王兴超</v>
      </c>
      <c r="D1426" s="1" t="str">
        <f>REPLACE([1]Sheet1!B1426,7,4,"****")</f>
        <v>460004****06113814</v>
      </c>
    </row>
    <row r="1427" spans="1:4" ht="14.25" customHeight="1">
      <c r="A1427" s="1">
        <v>1426</v>
      </c>
      <c r="B1427" s="1" t="s">
        <v>4</v>
      </c>
      <c r="C1427" s="1" t="str">
        <f>"谭樱艳"</f>
        <v>谭樱艳</v>
      </c>
      <c r="D1427" s="1" t="str">
        <f>REPLACE([1]Sheet1!B1427,7,4,"****")</f>
        <v>460104****06040929</v>
      </c>
    </row>
    <row r="1428" spans="1:4" ht="14.25" customHeight="1">
      <c r="A1428" s="1">
        <v>1427</v>
      </c>
      <c r="B1428" s="1" t="s">
        <v>5</v>
      </c>
      <c r="C1428" s="1" t="str">
        <f>"刘为智"</f>
        <v>刘为智</v>
      </c>
      <c r="D1428" s="1" t="str">
        <f>REPLACE([1]Sheet1!B1428,7,4,"****")</f>
        <v>460006****02164457</v>
      </c>
    </row>
    <row r="1429" spans="1:4" ht="14.25" customHeight="1">
      <c r="A1429" s="1">
        <v>1428</v>
      </c>
      <c r="B1429" s="1" t="s">
        <v>4</v>
      </c>
      <c r="C1429" s="1" t="str">
        <f>"刘英钟"</f>
        <v>刘英钟</v>
      </c>
      <c r="D1429" s="1" t="str">
        <f>REPLACE([1]Sheet1!B1429,7,4,"****")</f>
        <v>460003****10152057</v>
      </c>
    </row>
    <row r="1430" spans="1:4" ht="14.25" customHeight="1">
      <c r="A1430" s="1">
        <v>1429</v>
      </c>
      <c r="B1430" s="1" t="s">
        <v>4</v>
      </c>
      <c r="C1430" s="1" t="str">
        <f>"吴毓人"</f>
        <v>吴毓人</v>
      </c>
      <c r="D1430" s="1" t="str">
        <f>REPLACE([1]Sheet1!B1430,7,4,"****")</f>
        <v>460006****05185253</v>
      </c>
    </row>
    <row r="1431" spans="1:4" ht="14.25" customHeight="1">
      <c r="A1431" s="1">
        <v>1430</v>
      </c>
      <c r="B1431" s="1" t="s">
        <v>4</v>
      </c>
      <c r="C1431" s="1" t="str">
        <f>"肖秀玉"</f>
        <v>肖秀玉</v>
      </c>
      <c r="D1431" s="1" t="str">
        <f>REPLACE([1]Sheet1!B1431,7,4,"****")</f>
        <v>460004****0518124X</v>
      </c>
    </row>
    <row r="1432" spans="1:4" ht="14.25" customHeight="1">
      <c r="A1432" s="1">
        <v>1431</v>
      </c>
      <c r="B1432" s="1" t="s">
        <v>5</v>
      </c>
      <c r="C1432" s="1" t="str">
        <f>"汪冰清"</f>
        <v>汪冰清</v>
      </c>
      <c r="D1432" s="1" t="str">
        <f>REPLACE([1]Sheet1!B1432,7,4,"****")</f>
        <v>360423****08220626</v>
      </c>
    </row>
    <row r="1433" spans="1:4" ht="14.25" customHeight="1">
      <c r="A1433" s="1">
        <v>1432</v>
      </c>
      <c r="B1433" s="1" t="s">
        <v>5</v>
      </c>
      <c r="C1433" s="1" t="str">
        <f>"王芳敏"</f>
        <v>王芳敏</v>
      </c>
      <c r="D1433" s="1" t="str">
        <f>REPLACE([1]Sheet1!B1433,7,4,"****")</f>
        <v>460028****04060043</v>
      </c>
    </row>
    <row r="1434" spans="1:4" ht="14.25" customHeight="1">
      <c r="A1434" s="1">
        <v>1433</v>
      </c>
      <c r="B1434" s="1" t="s">
        <v>4</v>
      </c>
      <c r="C1434" s="1" t="str">
        <f>"陈巧云"</f>
        <v>陈巧云</v>
      </c>
      <c r="D1434" s="1" t="str">
        <f>REPLACE([1]Sheet1!B1434,7,4,"****")</f>
        <v>460025****03070647</v>
      </c>
    </row>
    <row r="1435" spans="1:4" ht="14.25" customHeight="1">
      <c r="A1435" s="1">
        <v>1434</v>
      </c>
      <c r="B1435" s="1" t="s">
        <v>5</v>
      </c>
      <c r="C1435" s="1" t="str">
        <f>"许敏"</f>
        <v>许敏</v>
      </c>
      <c r="D1435" s="1" t="str">
        <f>REPLACE([1]Sheet1!B1435,7,4,"****")</f>
        <v>460004****08036426</v>
      </c>
    </row>
    <row r="1436" spans="1:4" ht="14.25" customHeight="1">
      <c r="A1436" s="1">
        <v>1435</v>
      </c>
      <c r="B1436" s="1" t="s">
        <v>11</v>
      </c>
      <c r="C1436" s="1" t="str">
        <f>"符翔"</f>
        <v>符翔</v>
      </c>
      <c r="D1436" s="1" t="str">
        <f>REPLACE([1]Sheet1!B1436,7,4,"****")</f>
        <v>460025****07011219</v>
      </c>
    </row>
    <row r="1437" spans="1:4" ht="14.25" customHeight="1">
      <c r="A1437" s="1">
        <v>1436</v>
      </c>
      <c r="B1437" s="1" t="s">
        <v>4</v>
      </c>
      <c r="C1437" s="1" t="str">
        <f>"向诗芮"</f>
        <v>向诗芮</v>
      </c>
      <c r="D1437" s="1" t="str">
        <f>REPLACE([1]Sheet1!B1437,7,4,"****")</f>
        <v>460036****09150027</v>
      </c>
    </row>
    <row r="1438" spans="1:4" ht="14.25" customHeight="1">
      <c r="A1438" s="1">
        <v>1437</v>
      </c>
      <c r="B1438" s="1" t="s">
        <v>4</v>
      </c>
      <c r="C1438" s="1" t="str">
        <f>"葛月霞"</f>
        <v>葛月霞</v>
      </c>
      <c r="D1438" s="1" t="str">
        <f>REPLACE([1]Sheet1!B1438,7,4,"****")</f>
        <v>642226****11201664</v>
      </c>
    </row>
    <row r="1439" spans="1:4" ht="14.25" customHeight="1">
      <c r="A1439" s="1">
        <v>1438</v>
      </c>
      <c r="B1439" s="1" t="s">
        <v>4</v>
      </c>
      <c r="C1439" s="1" t="str">
        <f>"黎棉棉"</f>
        <v>黎棉棉</v>
      </c>
      <c r="D1439" s="1" t="str">
        <f>REPLACE([1]Sheet1!B1439,7,4,"****")</f>
        <v>460200****12074726</v>
      </c>
    </row>
    <row r="1440" spans="1:4" ht="14.25" customHeight="1">
      <c r="A1440" s="1">
        <v>1439</v>
      </c>
      <c r="B1440" s="1" t="s">
        <v>4</v>
      </c>
      <c r="C1440" s="1" t="str">
        <f>"倪萍"</f>
        <v>倪萍</v>
      </c>
      <c r="D1440" s="1" t="str">
        <f>REPLACE([1]Sheet1!B1440,7,4,"****")</f>
        <v>220203****01310927</v>
      </c>
    </row>
    <row r="1441" spans="1:4" ht="14.25" customHeight="1">
      <c r="A1441" s="1">
        <v>1440</v>
      </c>
      <c r="B1441" s="1" t="s">
        <v>4</v>
      </c>
      <c r="C1441" s="1" t="str">
        <f>"郑义林"</f>
        <v>郑义林</v>
      </c>
      <c r="D1441" s="1" t="str">
        <f>REPLACE([1]Sheet1!B1441,7,4,"****")</f>
        <v>460004****11164854</v>
      </c>
    </row>
    <row r="1442" spans="1:4" ht="14.25" customHeight="1">
      <c r="A1442" s="1">
        <v>1441</v>
      </c>
      <c r="B1442" s="1" t="s">
        <v>4</v>
      </c>
      <c r="C1442" s="1" t="str">
        <f>"曲玉梅"</f>
        <v>曲玉梅</v>
      </c>
      <c r="D1442" s="1" t="str">
        <f>REPLACE([1]Sheet1!B1442,7,4,"****")</f>
        <v>230606****02025223</v>
      </c>
    </row>
    <row r="1443" spans="1:4" ht="14.25" customHeight="1">
      <c r="A1443" s="1">
        <v>1442</v>
      </c>
      <c r="B1443" s="1" t="s">
        <v>4</v>
      </c>
      <c r="C1443" s="1" t="str">
        <f>"许华燕"</f>
        <v>许华燕</v>
      </c>
      <c r="D1443" s="1" t="str">
        <f>REPLACE([1]Sheet1!B1443,7,4,"****")</f>
        <v>460003****04124868</v>
      </c>
    </row>
    <row r="1444" spans="1:4" ht="14.25" customHeight="1">
      <c r="A1444" s="1">
        <v>1443</v>
      </c>
      <c r="B1444" s="1" t="s">
        <v>4</v>
      </c>
      <c r="C1444" s="1" t="str">
        <f>"李文青"</f>
        <v>李文青</v>
      </c>
      <c r="D1444" s="1" t="str">
        <f>REPLACE([1]Sheet1!B1444,7,4,"****")</f>
        <v>371202****05036329</v>
      </c>
    </row>
    <row r="1445" spans="1:4" ht="14.25" customHeight="1">
      <c r="A1445" s="1">
        <v>1444</v>
      </c>
      <c r="B1445" s="1" t="s">
        <v>4</v>
      </c>
      <c r="C1445" s="1" t="str">
        <f>"梁豪"</f>
        <v>梁豪</v>
      </c>
      <c r="D1445" s="1" t="str">
        <f>REPLACE([1]Sheet1!B1445,7,4,"****")</f>
        <v>460103****0119181X</v>
      </c>
    </row>
    <row r="1446" spans="1:4" ht="14.25" customHeight="1">
      <c r="A1446" s="1">
        <v>1445</v>
      </c>
      <c r="B1446" s="1" t="s">
        <v>4</v>
      </c>
      <c r="C1446" s="1" t="str">
        <f>"张瑶烨"</f>
        <v>张瑶烨</v>
      </c>
      <c r="D1446" s="1" t="str">
        <f>REPLACE([1]Sheet1!B1446,7,4,"****")</f>
        <v>330282****04038242</v>
      </c>
    </row>
    <row r="1447" spans="1:4" ht="14.25" customHeight="1">
      <c r="A1447" s="1">
        <v>1446</v>
      </c>
      <c r="B1447" s="1" t="s">
        <v>4</v>
      </c>
      <c r="C1447" s="1" t="str">
        <f>"王雪丹"</f>
        <v>王雪丹</v>
      </c>
      <c r="D1447" s="1" t="str">
        <f>REPLACE([1]Sheet1!B1447,7,4,"****")</f>
        <v>460027****03017629</v>
      </c>
    </row>
    <row r="1448" spans="1:4" ht="14.25" customHeight="1">
      <c r="A1448" s="1">
        <v>1447</v>
      </c>
      <c r="B1448" s="1" t="s">
        <v>4</v>
      </c>
      <c r="C1448" s="1" t="str">
        <f>"王洪洽"</f>
        <v>王洪洽</v>
      </c>
      <c r="D1448" s="1" t="str">
        <f>REPLACE([1]Sheet1!B1448,7,4,"****")</f>
        <v>460004****04163832</v>
      </c>
    </row>
    <row r="1449" spans="1:4" ht="14.25" customHeight="1">
      <c r="A1449" s="1">
        <v>1448</v>
      </c>
      <c r="B1449" s="1" t="s">
        <v>4</v>
      </c>
      <c r="C1449" s="1" t="str">
        <f>"乔洋"</f>
        <v>乔洋</v>
      </c>
      <c r="D1449" s="1" t="str">
        <f>REPLACE([1]Sheet1!B1449,7,4,"****")</f>
        <v>140225****09210036</v>
      </c>
    </row>
    <row r="1450" spans="1:4" ht="14.25" customHeight="1">
      <c r="A1450" s="1">
        <v>1449</v>
      </c>
      <c r="B1450" s="1" t="s">
        <v>4</v>
      </c>
      <c r="C1450" s="1" t="str">
        <f>"倪叶婷"</f>
        <v>倪叶婷</v>
      </c>
      <c r="D1450" s="1" t="str">
        <f>REPLACE([1]Sheet1!B1450,7,4,"****")</f>
        <v>460007****11050020</v>
      </c>
    </row>
    <row r="1451" spans="1:4" ht="14.25" customHeight="1">
      <c r="A1451" s="1">
        <v>1450</v>
      </c>
      <c r="B1451" s="1" t="s">
        <v>4</v>
      </c>
      <c r="C1451" s="1" t="str">
        <f>"孙彬岚"</f>
        <v>孙彬岚</v>
      </c>
      <c r="D1451" s="1" t="str">
        <f>REPLACE([1]Sheet1!B1451,7,4,"****")</f>
        <v>460028****12083247</v>
      </c>
    </row>
    <row r="1452" spans="1:4" ht="14.25" customHeight="1">
      <c r="A1452" s="1">
        <v>1451</v>
      </c>
      <c r="B1452" s="1" t="s">
        <v>4</v>
      </c>
      <c r="C1452" s="1" t="str">
        <f>"李小娟"</f>
        <v>李小娟</v>
      </c>
      <c r="D1452" s="1" t="str">
        <f>REPLACE([1]Sheet1!B1452,7,4,"****")</f>
        <v>460007****03295365</v>
      </c>
    </row>
    <row r="1453" spans="1:4" ht="14.25" customHeight="1">
      <c r="A1453" s="1">
        <v>1452</v>
      </c>
      <c r="B1453" s="1" t="s">
        <v>4</v>
      </c>
      <c r="C1453" s="1" t="str">
        <f>"谭亚园"</f>
        <v>谭亚园</v>
      </c>
      <c r="D1453" s="1" t="str">
        <f>REPLACE([1]Sheet1!B1453,7,4,"****")</f>
        <v>460034****03193028</v>
      </c>
    </row>
    <row r="1454" spans="1:4" ht="14.25" customHeight="1">
      <c r="A1454" s="1">
        <v>1453</v>
      </c>
      <c r="B1454" s="1" t="s">
        <v>4</v>
      </c>
      <c r="C1454" s="1" t="str">
        <f>"黎礼静"</f>
        <v>黎礼静</v>
      </c>
      <c r="D1454" s="1" t="str">
        <f>REPLACE([1]Sheet1!B1454,7,4,"****")</f>
        <v>460200****09112702</v>
      </c>
    </row>
    <row r="1455" spans="1:4" ht="14.25" customHeight="1">
      <c r="A1455" s="1">
        <v>1454</v>
      </c>
      <c r="B1455" s="1" t="s">
        <v>5</v>
      </c>
      <c r="C1455" s="1" t="str">
        <f>"钱香慧"</f>
        <v>钱香慧</v>
      </c>
      <c r="D1455" s="1" t="str">
        <f>REPLACE([1]Sheet1!B1455,7,4,"****")</f>
        <v>460002****09276629</v>
      </c>
    </row>
    <row r="1456" spans="1:4" ht="14.25" customHeight="1">
      <c r="A1456" s="1">
        <v>1455</v>
      </c>
      <c r="B1456" s="1" t="s">
        <v>4</v>
      </c>
      <c r="C1456" s="1" t="str">
        <f>"胡妹"</f>
        <v>胡妹</v>
      </c>
      <c r="D1456" s="1" t="str">
        <f>REPLACE([1]Sheet1!B1456,7,4,"****")</f>
        <v>460034****03233327</v>
      </c>
    </row>
    <row r="1457" spans="1:4" ht="14.25" customHeight="1">
      <c r="A1457" s="1">
        <v>1456</v>
      </c>
      <c r="B1457" s="1" t="s">
        <v>4</v>
      </c>
      <c r="C1457" s="1" t="str">
        <f>"林嘉菲"</f>
        <v>林嘉菲</v>
      </c>
      <c r="D1457" s="1" t="str">
        <f>REPLACE([1]Sheet1!B1457,7,4,"****")</f>
        <v>460036****06240029</v>
      </c>
    </row>
    <row r="1458" spans="1:4" ht="14.25" customHeight="1">
      <c r="A1458" s="1">
        <v>1457</v>
      </c>
      <c r="B1458" s="1" t="s">
        <v>4</v>
      </c>
      <c r="C1458" s="1" t="str">
        <f>"王明婵"</f>
        <v>王明婵</v>
      </c>
      <c r="D1458" s="1" t="str">
        <f>REPLACE([1]Sheet1!B1458,7,4,"****")</f>
        <v>460027****09158227</v>
      </c>
    </row>
    <row r="1459" spans="1:4" ht="14.25" customHeight="1">
      <c r="A1459" s="1">
        <v>1458</v>
      </c>
      <c r="B1459" s="1" t="s">
        <v>5</v>
      </c>
      <c r="C1459" s="1" t="str">
        <f>"史勤强"</f>
        <v>史勤强</v>
      </c>
      <c r="D1459" s="1" t="str">
        <f>REPLACE([1]Sheet1!B1459,7,4,"****")</f>
        <v>230108****03121216</v>
      </c>
    </row>
    <row r="1460" spans="1:4" ht="14.25" customHeight="1">
      <c r="A1460" s="1">
        <v>1459</v>
      </c>
      <c r="B1460" s="1" t="s">
        <v>4</v>
      </c>
      <c r="C1460" s="1" t="str">
        <f>"王晓倩"</f>
        <v>王晓倩</v>
      </c>
      <c r="D1460" s="1" t="str">
        <f>REPLACE([1]Sheet1!B1460,7,4,"****")</f>
        <v>460004****06211027</v>
      </c>
    </row>
    <row r="1461" spans="1:4" ht="14.25" customHeight="1">
      <c r="A1461" s="1">
        <v>1460</v>
      </c>
      <c r="B1461" s="1" t="s">
        <v>4</v>
      </c>
      <c r="C1461" s="1" t="str">
        <f>"韩冰"</f>
        <v>韩冰</v>
      </c>
      <c r="D1461" s="1" t="str">
        <f>REPLACE([1]Sheet1!B1461,7,4,"****")</f>
        <v>140226****09097022</v>
      </c>
    </row>
    <row r="1462" spans="1:4" ht="14.25" customHeight="1">
      <c r="A1462" s="1">
        <v>1461</v>
      </c>
      <c r="B1462" s="1" t="s">
        <v>4</v>
      </c>
      <c r="C1462" s="1" t="str">
        <f>"郑楚丽"</f>
        <v>郑楚丽</v>
      </c>
      <c r="D1462" s="1" t="str">
        <f>REPLACE([1]Sheet1!B1462,7,4,"****")</f>
        <v>445281****02222760</v>
      </c>
    </row>
    <row r="1463" spans="1:4" ht="14.25" customHeight="1">
      <c r="A1463" s="1">
        <v>1462</v>
      </c>
      <c r="B1463" s="1" t="s">
        <v>4</v>
      </c>
      <c r="C1463" s="1" t="str">
        <f>"杨剑银"</f>
        <v>杨剑银</v>
      </c>
      <c r="D1463" s="1" t="str">
        <f>REPLACE([1]Sheet1!B1463,7,4,"****")</f>
        <v>510722****08132057</v>
      </c>
    </row>
    <row r="1464" spans="1:4" ht="14.25" customHeight="1">
      <c r="A1464" s="1">
        <v>1463</v>
      </c>
      <c r="B1464" s="1" t="s">
        <v>4</v>
      </c>
      <c r="C1464" s="1" t="str">
        <f>"颜丽颜"</f>
        <v>颜丽颜</v>
      </c>
      <c r="D1464" s="1" t="str">
        <f>REPLACE([1]Sheet1!B1464,7,4,"****")</f>
        <v>460004****10235021</v>
      </c>
    </row>
    <row r="1465" spans="1:4" ht="14.25" customHeight="1">
      <c r="A1465" s="1">
        <v>1464</v>
      </c>
      <c r="B1465" s="1" t="s">
        <v>4</v>
      </c>
      <c r="C1465" s="1" t="str">
        <f>"符小梅"</f>
        <v>符小梅</v>
      </c>
      <c r="D1465" s="1" t="str">
        <f>REPLACE([1]Sheet1!B1465,7,4,"****")</f>
        <v>460003****12031622</v>
      </c>
    </row>
    <row r="1466" spans="1:4" ht="14.25" customHeight="1">
      <c r="A1466" s="1">
        <v>1465</v>
      </c>
      <c r="B1466" s="1" t="s">
        <v>4</v>
      </c>
      <c r="C1466" s="1" t="str">
        <f>"张金梅"</f>
        <v>张金梅</v>
      </c>
      <c r="D1466" s="1" t="str">
        <f>REPLACE([1]Sheet1!B1466,7,4,"****")</f>
        <v>450821****06205626</v>
      </c>
    </row>
    <row r="1467" spans="1:4" ht="14.25" customHeight="1">
      <c r="A1467" s="1">
        <v>1466</v>
      </c>
      <c r="B1467" s="1" t="s">
        <v>5</v>
      </c>
      <c r="C1467" s="1" t="str">
        <f>"杜芳雅"</f>
        <v>杜芳雅</v>
      </c>
      <c r="D1467" s="1" t="str">
        <f>REPLACE([1]Sheet1!B1467,7,4,"****")</f>
        <v>460031****10225643</v>
      </c>
    </row>
    <row r="1468" spans="1:4" ht="14.25" customHeight="1">
      <c r="A1468" s="1">
        <v>1467</v>
      </c>
      <c r="B1468" s="1" t="s">
        <v>4</v>
      </c>
      <c r="C1468" s="1" t="str">
        <f>"王春丽"</f>
        <v>王春丽</v>
      </c>
      <c r="D1468" s="1" t="str">
        <f>REPLACE([1]Sheet1!B1468,7,4,"****")</f>
        <v>460006****02220941</v>
      </c>
    </row>
    <row r="1469" spans="1:4" ht="14.25" customHeight="1">
      <c r="A1469" s="1">
        <v>1468</v>
      </c>
      <c r="B1469" s="1" t="s">
        <v>5</v>
      </c>
      <c r="C1469" s="1" t="str">
        <f>"马曼曼"</f>
        <v>马曼曼</v>
      </c>
      <c r="D1469" s="1" t="str">
        <f>REPLACE([1]Sheet1!B1469,7,4,"****")</f>
        <v>131125****08210163</v>
      </c>
    </row>
    <row r="1470" spans="1:4" ht="14.25" customHeight="1">
      <c r="A1470" s="1">
        <v>1469</v>
      </c>
      <c r="B1470" s="1" t="s">
        <v>4</v>
      </c>
      <c r="C1470" s="1" t="str">
        <f>"王策铎"</f>
        <v>王策铎</v>
      </c>
      <c r="D1470" s="1" t="str">
        <f>REPLACE([1]Sheet1!B1470,7,4,"****")</f>
        <v>460027****11168512</v>
      </c>
    </row>
    <row r="1471" spans="1:4" ht="14.25" customHeight="1">
      <c r="A1471" s="1">
        <v>1470</v>
      </c>
      <c r="B1471" s="1" t="s">
        <v>9</v>
      </c>
      <c r="C1471" s="1" t="str">
        <f>"蔡天妃"</f>
        <v>蔡天妃</v>
      </c>
      <c r="D1471" s="1" t="str">
        <f>REPLACE([1]Sheet1!B1471,7,4,"****")</f>
        <v>460032****01257646</v>
      </c>
    </row>
    <row r="1472" spans="1:4" ht="14.25" customHeight="1">
      <c r="A1472" s="1">
        <v>1471</v>
      </c>
      <c r="B1472" s="1" t="s">
        <v>4</v>
      </c>
      <c r="C1472" s="1" t="str">
        <f>"林菲"</f>
        <v>林菲</v>
      </c>
      <c r="D1472" s="1" t="str">
        <f>REPLACE([1]Sheet1!B1472,7,4,"****")</f>
        <v>532301****08100064</v>
      </c>
    </row>
    <row r="1473" spans="1:4" ht="14.25" customHeight="1">
      <c r="A1473" s="1">
        <v>1472</v>
      </c>
      <c r="B1473" s="1" t="s">
        <v>5</v>
      </c>
      <c r="C1473" s="1" t="str">
        <f>"曾淑珍"</f>
        <v>曾淑珍</v>
      </c>
      <c r="D1473" s="1" t="str">
        <f>REPLACE([1]Sheet1!B1473,7,4,"****")</f>
        <v>360729****10151528</v>
      </c>
    </row>
    <row r="1474" spans="1:4" ht="14.25" customHeight="1">
      <c r="A1474" s="1">
        <v>1473</v>
      </c>
      <c r="B1474" s="1" t="s">
        <v>4</v>
      </c>
      <c r="C1474" s="1" t="str">
        <f>"李玲"</f>
        <v>李玲</v>
      </c>
      <c r="D1474" s="1" t="str">
        <f>REPLACE([1]Sheet1!B1474,7,4,"****")</f>
        <v>460004****07290020</v>
      </c>
    </row>
    <row r="1475" spans="1:4" ht="14.25" customHeight="1">
      <c r="A1475" s="1">
        <v>1474</v>
      </c>
      <c r="B1475" s="1" t="s">
        <v>5</v>
      </c>
      <c r="C1475" s="1" t="str">
        <f>"李芳芳"</f>
        <v>李芳芳</v>
      </c>
      <c r="D1475" s="1" t="str">
        <f>REPLACE([1]Sheet1!B1475,7,4,"****")</f>
        <v>460004****08176621</v>
      </c>
    </row>
    <row r="1476" spans="1:4" ht="14.25" customHeight="1">
      <c r="A1476" s="1">
        <v>1475</v>
      </c>
      <c r="B1476" s="1" t="s">
        <v>5</v>
      </c>
      <c r="C1476" s="1" t="str">
        <f>"和学芳"</f>
        <v>和学芳</v>
      </c>
      <c r="D1476" s="1" t="str">
        <f>REPLACE([1]Sheet1!B1476,7,4,"****")</f>
        <v>410928****12092160</v>
      </c>
    </row>
    <row r="1477" spans="1:4" ht="14.25" customHeight="1">
      <c r="A1477" s="1">
        <v>1476</v>
      </c>
      <c r="B1477" s="1" t="s">
        <v>5</v>
      </c>
      <c r="C1477" s="1" t="str">
        <f>"符金任"</f>
        <v>符金任</v>
      </c>
      <c r="D1477" s="1" t="str">
        <f>REPLACE([1]Sheet1!B1477,7,4,"****")</f>
        <v>460031****08305227</v>
      </c>
    </row>
    <row r="1478" spans="1:4" ht="14.25" customHeight="1">
      <c r="A1478" s="1">
        <v>1477</v>
      </c>
      <c r="B1478" s="1" t="s">
        <v>4</v>
      </c>
      <c r="C1478" s="1" t="str">
        <f>"刘富宝"</f>
        <v>刘富宝</v>
      </c>
      <c r="D1478" s="1" t="str">
        <f>REPLACE([1]Sheet1!B1478,7,4,"****")</f>
        <v>140622****06032913</v>
      </c>
    </row>
    <row r="1479" spans="1:4" ht="14.25" customHeight="1">
      <c r="A1479" s="1">
        <v>1478</v>
      </c>
      <c r="B1479" s="1" t="s">
        <v>4</v>
      </c>
      <c r="C1479" s="1" t="str">
        <f>"符美英"</f>
        <v>符美英</v>
      </c>
      <c r="D1479" s="1" t="str">
        <f>REPLACE([1]Sheet1!B1479,7,4,"****")</f>
        <v>460003****0612542X</v>
      </c>
    </row>
    <row r="1480" spans="1:4" ht="14.25" customHeight="1">
      <c r="A1480" s="1">
        <v>1479</v>
      </c>
      <c r="B1480" s="1" t="s">
        <v>4</v>
      </c>
      <c r="C1480" s="1" t="str">
        <f>"左浩"</f>
        <v>左浩</v>
      </c>
      <c r="D1480" s="1" t="str">
        <f>REPLACE([1]Sheet1!B1480,7,4,"****")</f>
        <v>371329****02130610</v>
      </c>
    </row>
    <row r="1481" spans="1:4" ht="14.25" customHeight="1">
      <c r="A1481" s="1">
        <v>1480</v>
      </c>
      <c r="B1481" s="1" t="s">
        <v>4</v>
      </c>
      <c r="C1481" s="1" t="str">
        <f>"杨坤"</f>
        <v>杨坤</v>
      </c>
      <c r="D1481" s="1" t="str">
        <f>REPLACE([1]Sheet1!B1481,7,4,"****")</f>
        <v>460027****11034717</v>
      </c>
    </row>
    <row r="1482" spans="1:4" ht="14.25" customHeight="1">
      <c r="A1482" s="1">
        <v>1481</v>
      </c>
      <c r="B1482" s="1" t="s">
        <v>4</v>
      </c>
      <c r="C1482" s="1" t="str">
        <f>"刘峰"</f>
        <v>刘峰</v>
      </c>
      <c r="D1482" s="1" t="str">
        <f>REPLACE([1]Sheet1!B1482,7,4,"****")</f>
        <v>460027****06030613</v>
      </c>
    </row>
    <row r="1483" spans="1:4" ht="14.25" customHeight="1">
      <c r="A1483" s="1">
        <v>1482</v>
      </c>
      <c r="B1483" s="1" t="s">
        <v>5</v>
      </c>
      <c r="C1483" s="1" t="str">
        <f>"黄少慧"</f>
        <v>黄少慧</v>
      </c>
      <c r="D1483" s="1" t="str">
        <f>REPLACE([1]Sheet1!B1483,7,4,"****")</f>
        <v>460033****03210026</v>
      </c>
    </row>
    <row r="1484" spans="1:4" ht="14.25" customHeight="1">
      <c r="A1484" s="1">
        <v>1483</v>
      </c>
      <c r="B1484" s="1" t="s">
        <v>4</v>
      </c>
      <c r="C1484" s="1" t="str">
        <f>"王洁"</f>
        <v>王洁</v>
      </c>
      <c r="D1484" s="1" t="str">
        <f>REPLACE([1]Sheet1!B1484,7,4,"****")</f>
        <v>430624****01287325</v>
      </c>
    </row>
    <row r="1485" spans="1:4" ht="14.25" customHeight="1">
      <c r="A1485" s="1">
        <v>1484</v>
      </c>
      <c r="B1485" s="1" t="s">
        <v>4</v>
      </c>
      <c r="C1485" s="1" t="str">
        <f>"范舒宁"</f>
        <v>范舒宁</v>
      </c>
      <c r="D1485" s="1" t="str">
        <f>REPLACE([1]Sheet1!B1485,7,4,"****")</f>
        <v>370502****01056828</v>
      </c>
    </row>
    <row r="1486" spans="1:4" ht="14.25" customHeight="1">
      <c r="A1486" s="1">
        <v>1485</v>
      </c>
      <c r="B1486" s="1" t="s">
        <v>4</v>
      </c>
      <c r="C1486" s="1" t="str">
        <f>"王千姬"</f>
        <v>王千姬</v>
      </c>
      <c r="D1486" s="1" t="str">
        <f>REPLACE([1]Sheet1!B1486,7,4,"****")</f>
        <v>460025****01080627</v>
      </c>
    </row>
    <row r="1487" spans="1:4" ht="14.25" customHeight="1">
      <c r="A1487" s="1">
        <v>1486</v>
      </c>
      <c r="B1487" s="1" t="s">
        <v>5</v>
      </c>
      <c r="C1487" s="1" t="str">
        <f>"林蝶亭"</f>
        <v>林蝶亭</v>
      </c>
      <c r="D1487" s="1" t="str">
        <f>REPLACE([1]Sheet1!B1487,7,4,"****")</f>
        <v>460022****1115482X</v>
      </c>
    </row>
    <row r="1488" spans="1:4" ht="14.25" customHeight="1">
      <c r="A1488" s="1">
        <v>1487</v>
      </c>
      <c r="B1488" s="1" t="s">
        <v>5</v>
      </c>
      <c r="C1488" s="1" t="str">
        <f>"王军"</f>
        <v>王军</v>
      </c>
      <c r="D1488" s="1" t="str">
        <f>REPLACE([1]Sheet1!B1488,7,4,"****")</f>
        <v>460004****05256010</v>
      </c>
    </row>
    <row r="1489" spans="1:4" ht="14.25" customHeight="1">
      <c r="A1489" s="1">
        <v>1488</v>
      </c>
      <c r="B1489" s="1" t="s">
        <v>4</v>
      </c>
      <c r="C1489" s="1" t="str">
        <f>"吉才娟"</f>
        <v>吉才娟</v>
      </c>
      <c r="D1489" s="1" t="str">
        <f>REPLACE([1]Sheet1!B1489,7,4,"****")</f>
        <v>460033****08294503</v>
      </c>
    </row>
    <row r="1490" spans="1:4" ht="14.25" customHeight="1">
      <c r="A1490" s="1">
        <v>1489</v>
      </c>
      <c r="B1490" s="1" t="s">
        <v>5</v>
      </c>
      <c r="C1490" s="1" t="str">
        <f>"黄恺迪"</f>
        <v>黄恺迪</v>
      </c>
      <c r="D1490" s="1" t="str">
        <f>REPLACE([1]Sheet1!B1490,7,4,"****")</f>
        <v>460035****02072119</v>
      </c>
    </row>
    <row r="1491" spans="1:4" ht="14.25" customHeight="1">
      <c r="A1491" s="1">
        <v>1490</v>
      </c>
      <c r="B1491" s="1" t="s">
        <v>4</v>
      </c>
      <c r="C1491" s="1" t="str">
        <f>"张宏清"</f>
        <v>张宏清</v>
      </c>
      <c r="D1491" s="1" t="str">
        <f>REPLACE([1]Sheet1!B1491,7,4,"****")</f>
        <v>460027****10044182</v>
      </c>
    </row>
    <row r="1492" spans="1:4" ht="14.25" customHeight="1">
      <c r="A1492" s="1">
        <v>1491</v>
      </c>
      <c r="B1492" s="1" t="s">
        <v>4</v>
      </c>
      <c r="C1492" s="1" t="str">
        <f>"周萃珍"</f>
        <v>周萃珍</v>
      </c>
      <c r="D1492" s="1" t="str">
        <f>REPLACE([1]Sheet1!B1492,7,4,"****")</f>
        <v>460103****09143015</v>
      </c>
    </row>
    <row r="1493" spans="1:4" ht="14.25" customHeight="1">
      <c r="A1493" s="1">
        <v>1492</v>
      </c>
      <c r="B1493" s="1" t="s">
        <v>4</v>
      </c>
      <c r="C1493" s="1" t="str">
        <f>"陈名丽"</f>
        <v>陈名丽</v>
      </c>
      <c r="D1493" s="1" t="str">
        <f>REPLACE([1]Sheet1!B1493,7,4,"****")</f>
        <v>460006****05184026</v>
      </c>
    </row>
    <row r="1494" spans="1:4" ht="14.25" customHeight="1">
      <c r="A1494" s="1">
        <v>1493</v>
      </c>
      <c r="B1494" s="1" t="s">
        <v>4</v>
      </c>
      <c r="C1494" s="1" t="str">
        <f>"陈和燕"</f>
        <v>陈和燕</v>
      </c>
      <c r="D1494" s="1" t="str">
        <f>REPLACE([1]Sheet1!B1494,7,4,"****")</f>
        <v>460033****07024826</v>
      </c>
    </row>
    <row r="1495" spans="1:4" ht="14.25" customHeight="1">
      <c r="A1495" s="1">
        <v>1494</v>
      </c>
      <c r="B1495" s="1" t="s">
        <v>4</v>
      </c>
      <c r="C1495" s="1" t="str">
        <f>"曹继武"</f>
        <v>曹继武</v>
      </c>
      <c r="D1495" s="1" t="str">
        <f>REPLACE([1]Sheet1!B1495,7,4,"****")</f>
        <v>230603****0103431X</v>
      </c>
    </row>
    <row r="1496" spans="1:4" ht="14.25" customHeight="1">
      <c r="A1496" s="1">
        <v>1495</v>
      </c>
      <c r="B1496" s="1" t="s">
        <v>4</v>
      </c>
      <c r="C1496" s="1" t="str">
        <f>"钟诗慧"</f>
        <v>钟诗慧</v>
      </c>
      <c r="D1496" s="1" t="str">
        <f>REPLACE([1]Sheet1!B1496,7,4,"****")</f>
        <v>460028****0926044X</v>
      </c>
    </row>
    <row r="1497" spans="1:4" ht="14.25" customHeight="1">
      <c r="A1497" s="1">
        <v>1496</v>
      </c>
      <c r="B1497" s="1" t="s">
        <v>5</v>
      </c>
      <c r="C1497" s="1" t="str">
        <f>"李春薇"</f>
        <v>李春薇</v>
      </c>
      <c r="D1497" s="1" t="str">
        <f>REPLACE([1]Sheet1!B1497,7,4,"****")</f>
        <v>460002****12163229</v>
      </c>
    </row>
    <row r="1498" spans="1:4" ht="14.25" customHeight="1">
      <c r="A1498" s="1">
        <v>1497</v>
      </c>
      <c r="B1498" s="1" t="s">
        <v>4</v>
      </c>
      <c r="C1498" s="1" t="str">
        <f>"林妙玲"</f>
        <v>林妙玲</v>
      </c>
      <c r="D1498" s="1" t="str">
        <f>REPLACE([1]Sheet1!B1498,7,4,"****")</f>
        <v>460022****08251223</v>
      </c>
    </row>
    <row r="1499" spans="1:4" ht="14.25" customHeight="1">
      <c r="A1499" s="1">
        <v>1498</v>
      </c>
      <c r="B1499" s="1" t="s">
        <v>5</v>
      </c>
      <c r="C1499" s="1" t="str">
        <f>"何祝"</f>
        <v>何祝</v>
      </c>
      <c r="D1499" s="1" t="str">
        <f>REPLACE([1]Sheet1!B1499,7,4,"****")</f>
        <v>460004****0405143X</v>
      </c>
    </row>
    <row r="1500" spans="1:4" ht="14.25" customHeight="1">
      <c r="A1500" s="1">
        <v>1499</v>
      </c>
      <c r="B1500" s="1" t="s">
        <v>4</v>
      </c>
      <c r="C1500" s="1" t="str">
        <f>"朱梦迢"</f>
        <v>朱梦迢</v>
      </c>
      <c r="D1500" s="1" t="str">
        <f>REPLACE([1]Sheet1!B1500,7,4,"****")</f>
        <v>513824****09241245</v>
      </c>
    </row>
    <row r="1501" spans="1:4" ht="14.25" customHeight="1">
      <c r="A1501" s="1">
        <v>1500</v>
      </c>
      <c r="B1501" s="1" t="s">
        <v>4</v>
      </c>
      <c r="C1501" s="1" t="str">
        <f>"邱阳林"</f>
        <v>邱阳林</v>
      </c>
      <c r="D1501" s="1" t="str">
        <f>REPLACE([1]Sheet1!B1501,7,4,"****")</f>
        <v>460033****12020889</v>
      </c>
    </row>
    <row r="1502" spans="1:4" ht="14.25" customHeight="1">
      <c r="A1502" s="1">
        <v>1501</v>
      </c>
      <c r="B1502" s="1" t="s">
        <v>5</v>
      </c>
      <c r="C1502" s="1" t="str">
        <f>"廖一璋"</f>
        <v>廖一璋</v>
      </c>
      <c r="D1502" s="1" t="str">
        <f>REPLACE([1]Sheet1!B1502,7,4,"****")</f>
        <v>469024****06020010</v>
      </c>
    </row>
    <row r="1503" spans="1:4" ht="14.25" customHeight="1">
      <c r="A1503" s="1">
        <v>1502</v>
      </c>
      <c r="B1503" s="1" t="s">
        <v>5</v>
      </c>
      <c r="C1503" s="1" t="str">
        <f>"林云"</f>
        <v>林云</v>
      </c>
      <c r="D1503" s="1" t="str">
        <f>REPLACE([1]Sheet1!B1503,7,4,"****")</f>
        <v>460004****05071422</v>
      </c>
    </row>
    <row r="1504" spans="1:4" ht="14.25" customHeight="1">
      <c r="A1504" s="1">
        <v>1503</v>
      </c>
      <c r="B1504" s="1" t="s">
        <v>8</v>
      </c>
      <c r="C1504" s="1" t="str">
        <f>"欧阳鸿霞"</f>
        <v>欧阳鸿霞</v>
      </c>
      <c r="D1504" s="1" t="str">
        <f>REPLACE([1]Sheet1!B1504,7,4,"****")</f>
        <v>431021****10058627</v>
      </c>
    </row>
    <row r="1505" spans="1:4" ht="14.25" customHeight="1">
      <c r="A1505" s="1">
        <v>1504</v>
      </c>
      <c r="B1505" s="1" t="s">
        <v>4</v>
      </c>
      <c r="C1505" s="1" t="str">
        <f>"吕天来"</f>
        <v>吕天来</v>
      </c>
      <c r="D1505" s="1" t="str">
        <f>REPLACE([1]Sheet1!B1505,7,4,"****")</f>
        <v>460200****06113335</v>
      </c>
    </row>
    <row r="1506" spans="1:4" ht="14.25" customHeight="1">
      <c r="A1506" s="1">
        <v>1505</v>
      </c>
      <c r="B1506" s="1" t="s">
        <v>5</v>
      </c>
      <c r="C1506" s="1" t="str">
        <f>"宋晓娜"</f>
        <v>宋晓娜</v>
      </c>
      <c r="D1506" s="1" t="str">
        <f>REPLACE([1]Sheet1!B1506,7,4,"****")</f>
        <v>230122****09120180</v>
      </c>
    </row>
    <row r="1507" spans="1:4" ht="14.25" customHeight="1">
      <c r="A1507" s="1">
        <v>1506</v>
      </c>
      <c r="B1507" s="1" t="s">
        <v>4</v>
      </c>
      <c r="C1507" s="1" t="str">
        <f>"王梅娟"</f>
        <v>王梅娟</v>
      </c>
      <c r="D1507" s="1" t="str">
        <f>REPLACE([1]Sheet1!B1507,7,4,"****")</f>
        <v>460028****05274428</v>
      </c>
    </row>
    <row r="1508" spans="1:4" ht="14.25" customHeight="1">
      <c r="A1508" s="1">
        <v>1507</v>
      </c>
      <c r="B1508" s="1" t="s">
        <v>4</v>
      </c>
      <c r="C1508" s="1" t="str">
        <f>"林雨婷"</f>
        <v>林雨婷</v>
      </c>
      <c r="D1508" s="1" t="str">
        <f>REPLACE([1]Sheet1!B1508,7,4,"****")</f>
        <v>460033****03150023</v>
      </c>
    </row>
    <row r="1509" spans="1:4" ht="14.25" customHeight="1">
      <c r="A1509" s="1">
        <v>1508</v>
      </c>
      <c r="B1509" s="1" t="s">
        <v>4</v>
      </c>
      <c r="C1509" s="1" t="str">
        <f>"吴丽"</f>
        <v>吴丽</v>
      </c>
      <c r="D1509" s="1" t="str">
        <f>REPLACE([1]Sheet1!B1509,7,4,"****")</f>
        <v>460007****06205365</v>
      </c>
    </row>
    <row r="1510" spans="1:4" ht="14.25" customHeight="1">
      <c r="A1510" s="1">
        <v>1509</v>
      </c>
      <c r="B1510" s="1" t="s">
        <v>5</v>
      </c>
      <c r="C1510" s="1" t="str">
        <f>"李静"</f>
        <v>李静</v>
      </c>
      <c r="D1510" s="1" t="str">
        <f>REPLACE([1]Sheet1!B1510,7,4,"****")</f>
        <v>460025****02204243</v>
      </c>
    </row>
    <row r="1511" spans="1:4" ht="14.25" customHeight="1">
      <c r="A1511" s="1">
        <v>1510</v>
      </c>
      <c r="B1511" s="1" t="s">
        <v>4</v>
      </c>
      <c r="C1511" s="1" t="str">
        <f>"谭景珊"</f>
        <v>谭景珊</v>
      </c>
      <c r="D1511" s="1" t="str">
        <f>REPLACE([1]Sheet1!B1511,7,4,"****")</f>
        <v>431222****06270120</v>
      </c>
    </row>
    <row r="1512" spans="1:4" ht="14.25" customHeight="1">
      <c r="A1512" s="1">
        <v>1511</v>
      </c>
      <c r="B1512" s="1" t="s">
        <v>4</v>
      </c>
      <c r="C1512" s="1" t="str">
        <f>"张贵媛"</f>
        <v>张贵媛</v>
      </c>
      <c r="D1512" s="1" t="str">
        <f>REPLACE([1]Sheet1!B1512,7,4,"****")</f>
        <v>612729****04076021</v>
      </c>
    </row>
    <row r="1513" spans="1:4" ht="14.25" customHeight="1">
      <c r="A1513" s="1">
        <v>1512</v>
      </c>
      <c r="B1513" s="1" t="s">
        <v>4</v>
      </c>
      <c r="C1513" s="1" t="str">
        <f>"钟艺晴"</f>
        <v>钟艺晴</v>
      </c>
      <c r="D1513" s="1" t="str">
        <f>REPLACE([1]Sheet1!B1513,7,4,"****")</f>
        <v>460003****01065223</v>
      </c>
    </row>
    <row r="1514" spans="1:4" ht="14.25" customHeight="1">
      <c r="A1514" s="1">
        <v>1513</v>
      </c>
      <c r="B1514" s="1" t="s">
        <v>4</v>
      </c>
      <c r="C1514" s="1" t="str">
        <f>"孟开慧"</f>
        <v>孟开慧</v>
      </c>
      <c r="D1514" s="1" t="str">
        <f>REPLACE([1]Sheet1!B1514,7,4,"****")</f>
        <v>460033****12064808</v>
      </c>
    </row>
    <row r="1515" spans="1:4" ht="14.25" customHeight="1">
      <c r="A1515" s="1">
        <v>1514</v>
      </c>
      <c r="B1515" s="1" t="s">
        <v>5</v>
      </c>
      <c r="C1515" s="1" t="str">
        <f>"黄慧"</f>
        <v>黄慧</v>
      </c>
      <c r="D1515" s="1" t="str">
        <f>REPLACE([1]Sheet1!B1515,7,4,"****")</f>
        <v>460103****09131820</v>
      </c>
    </row>
    <row r="1516" spans="1:4" ht="14.25" customHeight="1">
      <c r="A1516" s="1">
        <v>1515</v>
      </c>
      <c r="B1516" s="1" t="s">
        <v>4</v>
      </c>
      <c r="C1516" s="1" t="str">
        <f>"陈雪婷"</f>
        <v>陈雪婷</v>
      </c>
      <c r="D1516" s="1" t="str">
        <f>REPLACE([1]Sheet1!B1516,7,4,"****")</f>
        <v>460103****12121523</v>
      </c>
    </row>
    <row r="1517" spans="1:4" ht="14.25" customHeight="1">
      <c r="A1517" s="1">
        <v>1516</v>
      </c>
      <c r="B1517" s="1" t="s">
        <v>4</v>
      </c>
      <c r="C1517" s="1" t="str">
        <f>"陈辉"</f>
        <v>陈辉</v>
      </c>
      <c r="D1517" s="1" t="str">
        <f>REPLACE([1]Sheet1!B1517,7,4,"****")</f>
        <v>422325****06102215</v>
      </c>
    </row>
    <row r="1518" spans="1:4" ht="14.25" customHeight="1">
      <c r="A1518" s="1">
        <v>1517</v>
      </c>
      <c r="B1518" s="1" t="s">
        <v>5</v>
      </c>
      <c r="C1518" s="1" t="str">
        <f>"许小妹"</f>
        <v>许小妹</v>
      </c>
      <c r="D1518" s="1" t="str">
        <f>REPLACE([1]Sheet1!B1518,7,4,"****")</f>
        <v>469028****05211264</v>
      </c>
    </row>
    <row r="1519" spans="1:4" ht="14.25" customHeight="1">
      <c r="A1519" s="1">
        <v>1518</v>
      </c>
      <c r="B1519" s="1" t="s">
        <v>4</v>
      </c>
      <c r="C1519" s="1" t="str">
        <f>"孙江艳"</f>
        <v>孙江艳</v>
      </c>
      <c r="D1519" s="1" t="str">
        <f>REPLACE([1]Sheet1!B1519,7,4,"****")</f>
        <v>460004****10210227</v>
      </c>
    </row>
    <row r="1520" spans="1:4" ht="14.25" customHeight="1">
      <c r="A1520" s="1">
        <v>1519</v>
      </c>
      <c r="B1520" s="1" t="s">
        <v>5</v>
      </c>
      <c r="C1520" s="1" t="str">
        <f>"李亚明"</f>
        <v>李亚明</v>
      </c>
      <c r="D1520" s="1" t="str">
        <f>REPLACE([1]Sheet1!B1520,7,4,"****")</f>
        <v>370783****06100385</v>
      </c>
    </row>
    <row r="1521" spans="1:4" ht="14.25" customHeight="1">
      <c r="A1521" s="1">
        <v>1520</v>
      </c>
      <c r="B1521" s="1" t="s">
        <v>4</v>
      </c>
      <c r="C1521" s="1" t="str">
        <f>"符永丹"</f>
        <v>符永丹</v>
      </c>
      <c r="D1521" s="1" t="str">
        <f>REPLACE([1]Sheet1!B1521,7,4,"****")</f>
        <v>460007****08107241</v>
      </c>
    </row>
    <row r="1522" spans="1:4" ht="14.25" customHeight="1">
      <c r="A1522" s="1">
        <v>1521</v>
      </c>
      <c r="B1522" s="1" t="s">
        <v>4</v>
      </c>
      <c r="C1522" s="1" t="str">
        <f>"肖世敏"</f>
        <v>肖世敏</v>
      </c>
      <c r="D1522" s="1" t="str">
        <f>REPLACE([1]Sheet1!B1522,7,4,"****")</f>
        <v>460006****12104012</v>
      </c>
    </row>
    <row r="1523" spans="1:4" ht="14.25" customHeight="1">
      <c r="A1523" s="1">
        <v>1522</v>
      </c>
      <c r="B1523" s="1" t="s">
        <v>4</v>
      </c>
      <c r="C1523" s="1" t="str">
        <f>"华琛"</f>
        <v>华琛</v>
      </c>
      <c r="D1523" s="1" t="str">
        <f>REPLACE([1]Sheet1!B1523,7,4,"****")</f>
        <v>460003****0412481X</v>
      </c>
    </row>
    <row r="1524" spans="1:4" ht="14.25" customHeight="1">
      <c r="A1524" s="1">
        <v>1523</v>
      </c>
      <c r="B1524" s="1" t="s">
        <v>4</v>
      </c>
      <c r="C1524" s="1" t="str">
        <f>"黄露露"</f>
        <v>黄露露</v>
      </c>
      <c r="D1524" s="1" t="str">
        <f>REPLACE([1]Sheet1!B1524,7,4,"****")</f>
        <v>460005****08033029</v>
      </c>
    </row>
    <row r="1525" spans="1:4" ht="14.25" customHeight="1">
      <c r="A1525" s="1">
        <v>1524</v>
      </c>
      <c r="B1525" s="1" t="s">
        <v>4</v>
      </c>
      <c r="C1525" s="1" t="str">
        <f>"林增华"</f>
        <v>林增华</v>
      </c>
      <c r="D1525" s="1" t="str">
        <f>REPLACE([1]Sheet1!B1525,7,4,"****")</f>
        <v>460200****11162086</v>
      </c>
    </row>
    <row r="1526" spans="1:4" ht="14.25" customHeight="1">
      <c r="A1526" s="1">
        <v>1525</v>
      </c>
      <c r="B1526" s="1" t="s">
        <v>4</v>
      </c>
      <c r="C1526" s="1" t="str">
        <f>"潘沉"</f>
        <v>潘沉</v>
      </c>
      <c r="D1526" s="1" t="str">
        <f>REPLACE([1]Sheet1!B1526,7,4,"****")</f>
        <v>460033****05185108</v>
      </c>
    </row>
    <row r="1527" spans="1:4" ht="14.25" customHeight="1">
      <c r="A1527" s="1">
        <v>1526</v>
      </c>
      <c r="B1527" s="1" t="s">
        <v>4</v>
      </c>
      <c r="C1527" s="1" t="str">
        <f>"许静"</f>
        <v>许静</v>
      </c>
      <c r="D1527" s="1" t="str">
        <f>REPLACE([1]Sheet1!B1527,7,4,"****")</f>
        <v>460027****09107925</v>
      </c>
    </row>
    <row r="1528" spans="1:4" ht="14.25" customHeight="1">
      <c r="A1528" s="1">
        <v>1527</v>
      </c>
      <c r="B1528" s="1" t="s">
        <v>5</v>
      </c>
      <c r="C1528" s="1" t="str">
        <f>"周昕怡"</f>
        <v>周昕怡</v>
      </c>
      <c r="D1528" s="1" t="str">
        <f>REPLACE([1]Sheet1!B1528,7,4,"****")</f>
        <v>460103****05201828</v>
      </c>
    </row>
    <row r="1529" spans="1:4" ht="14.25" customHeight="1">
      <c r="A1529" s="1">
        <v>1528</v>
      </c>
      <c r="B1529" s="1" t="s">
        <v>5</v>
      </c>
      <c r="C1529" s="1" t="str">
        <f>"覃小玲"</f>
        <v>覃小玲</v>
      </c>
      <c r="D1529" s="1" t="str">
        <f>REPLACE([1]Sheet1!B1529,7,4,"****")</f>
        <v>452702****10032668</v>
      </c>
    </row>
    <row r="1530" spans="1:4" ht="14.25" customHeight="1">
      <c r="A1530" s="1">
        <v>1529</v>
      </c>
      <c r="B1530" s="1" t="s">
        <v>4</v>
      </c>
      <c r="C1530" s="1" t="str">
        <f>"黄天"</f>
        <v>黄天</v>
      </c>
      <c r="D1530" s="1" t="str">
        <f>REPLACE([1]Sheet1!B1530,7,4,"****")</f>
        <v>460004****09080013</v>
      </c>
    </row>
    <row r="1531" spans="1:4" ht="14.25" customHeight="1">
      <c r="A1531" s="1">
        <v>1530</v>
      </c>
      <c r="B1531" s="1" t="s">
        <v>4</v>
      </c>
      <c r="C1531" s="1" t="str">
        <f>"窦同辉"</f>
        <v>窦同辉</v>
      </c>
      <c r="D1531" s="1" t="str">
        <f>REPLACE([1]Sheet1!B1531,7,4,"****")</f>
        <v>412726****11050853</v>
      </c>
    </row>
    <row r="1532" spans="1:4" ht="14.25" customHeight="1">
      <c r="A1532" s="1">
        <v>1531</v>
      </c>
      <c r="B1532" s="1" t="s">
        <v>5</v>
      </c>
      <c r="C1532" s="1" t="str">
        <f>"蒙捷"</f>
        <v>蒙捷</v>
      </c>
      <c r="D1532" s="1" t="str">
        <f>REPLACE([1]Sheet1!B1532,7,4,"****")</f>
        <v>460004****09110429</v>
      </c>
    </row>
    <row r="1533" spans="1:4" ht="14.25" customHeight="1">
      <c r="A1533" s="1">
        <v>1532</v>
      </c>
      <c r="B1533" s="1" t="s">
        <v>4</v>
      </c>
      <c r="C1533" s="1" t="str">
        <f>"苏伟静"</f>
        <v>苏伟静</v>
      </c>
      <c r="D1533" s="1" t="str">
        <f>REPLACE([1]Sheet1!B1533,7,4,"****")</f>
        <v>460006****11121624</v>
      </c>
    </row>
    <row r="1534" spans="1:4" ht="14.25" customHeight="1">
      <c r="A1534" s="1">
        <v>1533</v>
      </c>
      <c r="B1534" s="1" t="s">
        <v>4</v>
      </c>
      <c r="C1534" s="1" t="str">
        <f>"钟贞慧"</f>
        <v>钟贞慧</v>
      </c>
      <c r="D1534" s="1" t="str">
        <f>REPLACE([1]Sheet1!B1534,7,4,"****")</f>
        <v>460103****11131867</v>
      </c>
    </row>
    <row r="1535" spans="1:4" ht="14.25" customHeight="1">
      <c r="A1535" s="1">
        <v>1534</v>
      </c>
      <c r="B1535" s="1" t="s">
        <v>4</v>
      </c>
      <c r="C1535" s="1" t="str">
        <f>"梁海丽"</f>
        <v>梁海丽</v>
      </c>
      <c r="D1535" s="1" t="str">
        <f>REPLACE([1]Sheet1!B1535,7,4,"****")</f>
        <v>460006****05180645</v>
      </c>
    </row>
    <row r="1536" spans="1:4" ht="14.25" customHeight="1">
      <c r="A1536" s="1">
        <v>1535</v>
      </c>
      <c r="B1536" s="1" t="s">
        <v>4</v>
      </c>
      <c r="C1536" s="1" t="str">
        <f>"柯曼倩"</f>
        <v>柯曼倩</v>
      </c>
      <c r="D1536" s="1" t="str">
        <f>REPLACE([1]Sheet1!B1536,7,4,"****")</f>
        <v>460102****06150347</v>
      </c>
    </row>
    <row r="1537" spans="1:4" ht="14.25" customHeight="1">
      <c r="A1537" s="1">
        <v>1536</v>
      </c>
      <c r="B1537" s="1" t="s">
        <v>5</v>
      </c>
      <c r="C1537" s="1" t="str">
        <f>"陈雨桑"</f>
        <v>陈雨桑</v>
      </c>
      <c r="D1537" s="1" t="str">
        <f>REPLACE([1]Sheet1!B1537,7,4,"****")</f>
        <v>460200****0904444X</v>
      </c>
    </row>
    <row r="1538" spans="1:4" ht="14.25" customHeight="1">
      <c r="A1538" s="1">
        <v>1537</v>
      </c>
      <c r="B1538" s="1" t="s">
        <v>4</v>
      </c>
      <c r="C1538" s="1" t="str">
        <f>"王娟"</f>
        <v>王娟</v>
      </c>
      <c r="D1538" s="1" t="str">
        <f>REPLACE([1]Sheet1!B1538,7,4,"****")</f>
        <v>460102****05191228</v>
      </c>
    </row>
    <row r="1539" spans="1:4" ht="14.25" customHeight="1">
      <c r="A1539" s="1">
        <v>1538</v>
      </c>
      <c r="B1539" s="1" t="s">
        <v>4</v>
      </c>
      <c r="C1539" s="1" t="str">
        <f>"黄荟燕"</f>
        <v>黄荟燕</v>
      </c>
      <c r="D1539" s="1" t="str">
        <f>REPLACE([1]Sheet1!B1539,7,4,"****")</f>
        <v>460102****10280926</v>
      </c>
    </row>
    <row r="1540" spans="1:4" ht="14.25" customHeight="1">
      <c r="A1540" s="1">
        <v>1539</v>
      </c>
      <c r="B1540" s="1" t="s">
        <v>5</v>
      </c>
      <c r="C1540" s="1" t="str">
        <f>"何双双"</f>
        <v>何双双</v>
      </c>
      <c r="D1540" s="1" t="str">
        <f>REPLACE([1]Sheet1!B1540,7,4,"****")</f>
        <v>420303****03221728</v>
      </c>
    </row>
    <row r="1541" spans="1:4" ht="14.25" customHeight="1">
      <c r="A1541" s="1">
        <v>1540</v>
      </c>
      <c r="B1541" s="1" t="s">
        <v>5</v>
      </c>
      <c r="C1541" s="1" t="str">
        <f>"孙明博"</f>
        <v>孙明博</v>
      </c>
      <c r="D1541" s="1" t="str">
        <f>REPLACE([1]Sheet1!B1541,7,4,"****")</f>
        <v>410322****07021818</v>
      </c>
    </row>
    <row r="1542" spans="1:4" ht="14.25" customHeight="1">
      <c r="A1542" s="1">
        <v>1541</v>
      </c>
      <c r="B1542" s="1" t="s">
        <v>4</v>
      </c>
      <c r="C1542" s="1" t="str">
        <f>"宋文婷"</f>
        <v>宋文婷</v>
      </c>
      <c r="D1542" s="1" t="str">
        <f>REPLACE([1]Sheet1!B1542,7,4,"****")</f>
        <v>469005****01221025</v>
      </c>
    </row>
    <row r="1543" spans="1:4" ht="14.25" customHeight="1">
      <c r="A1543" s="1">
        <v>1542</v>
      </c>
      <c r="B1543" s="1" t="s">
        <v>4</v>
      </c>
      <c r="C1543" s="1" t="str">
        <f>"陈秀菊"</f>
        <v>陈秀菊</v>
      </c>
      <c r="D1543" s="1" t="str">
        <f>REPLACE([1]Sheet1!B1543,7,4,"****")</f>
        <v>460003****01036428</v>
      </c>
    </row>
    <row r="1544" spans="1:4" ht="14.25" customHeight="1">
      <c r="A1544" s="1">
        <v>1543</v>
      </c>
      <c r="B1544" s="1" t="s">
        <v>5</v>
      </c>
      <c r="C1544" s="1" t="str">
        <f>"何伟泽"</f>
        <v>何伟泽</v>
      </c>
      <c r="D1544" s="1" t="str">
        <f>REPLACE([1]Sheet1!B1544,7,4,"****")</f>
        <v>460035****12260911</v>
      </c>
    </row>
    <row r="1545" spans="1:4" ht="14.25" customHeight="1">
      <c r="A1545" s="1">
        <v>1544</v>
      </c>
      <c r="B1545" s="1" t="s">
        <v>4</v>
      </c>
      <c r="C1545" s="1" t="str">
        <f>"吴丽贞"</f>
        <v>吴丽贞</v>
      </c>
      <c r="D1545" s="1" t="str">
        <f>REPLACE([1]Sheet1!B1545,7,4,"****")</f>
        <v>460005****12041029</v>
      </c>
    </row>
    <row r="1546" spans="1:4" ht="14.25" customHeight="1">
      <c r="A1546" s="1">
        <v>1545</v>
      </c>
      <c r="B1546" s="1" t="s">
        <v>5</v>
      </c>
      <c r="C1546" s="1" t="str">
        <f>"潘娇曼"</f>
        <v>潘娇曼</v>
      </c>
      <c r="D1546" s="1" t="str">
        <f>REPLACE([1]Sheet1!B1546,7,4,"****")</f>
        <v>460005****10135148</v>
      </c>
    </row>
    <row r="1547" spans="1:4" ht="14.25" customHeight="1">
      <c r="A1547" s="1">
        <v>1546</v>
      </c>
      <c r="B1547" s="1" t="s">
        <v>4</v>
      </c>
      <c r="C1547" s="1" t="str">
        <f>"卯解军"</f>
        <v>卯解军</v>
      </c>
      <c r="D1547" s="1" t="str">
        <f>REPLACE([1]Sheet1!B1547,7,4,"****")</f>
        <v>622621****03151758</v>
      </c>
    </row>
    <row r="1548" spans="1:4" ht="14.25" customHeight="1">
      <c r="A1548" s="1">
        <v>1547</v>
      </c>
      <c r="B1548" s="1" t="s">
        <v>4</v>
      </c>
      <c r="C1548" s="1" t="str">
        <f>"胡日振"</f>
        <v>胡日振</v>
      </c>
      <c r="D1548" s="1" t="str">
        <f>REPLACE([1]Sheet1!B1548,7,4,"****")</f>
        <v>460034****05132712</v>
      </c>
    </row>
    <row r="1549" spans="1:4" ht="14.25" customHeight="1">
      <c r="A1549" s="1">
        <v>1548</v>
      </c>
      <c r="B1549" s="1" t="s">
        <v>5</v>
      </c>
      <c r="C1549" s="1" t="str">
        <f>"陈婧"</f>
        <v>陈婧</v>
      </c>
      <c r="D1549" s="1" t="str">
        <f>REPLACE([1]Sheet1!B1549,7,4,"****")</f>
        <v>460004****0926002X</v>
      </c>
    </row>
    <row r="1550" spans="1:4" ht="14.25" customHeight="1">
      <c r="A1550" s="1">
        <v>1549</v>
      </c>
      <c r="B1550" s="1" t="s">
        <v>4</v>
      </c>
      <c r="C1550" s="1" t="str">
        <f>"吴挺伟"</f>
        <v>吴挺伟</v>
      </c>
      <c r="D1550" s="1" t="str">
        <f>REPLACE([1]Sheet1!B1550,7,4,"****")</f>
        <v>460004****10155214</v>
      </c>
    </row>
    <row r="1551" spans="1:4" ht="14.25" customHeight="1">
      <c r="A1551" s="1">
        <v>1550</v>
      </c>
      <c r="B1551" s="1" t="s">
        <v>5</v>
      </c>
      <c r="C1551" s="1" t="str">
        <f>"陈俊儒"</f>
        <v>陈俊儒</v>
      </c>
      <c r="D1551" s="1" t="str">
        <f>REPLACE([1]Sheet1!B1551,7,4,"****")</f>
        <v>460004****11100038</v>
      </c>
    </row>
    <row r="1552" spans="1:4" ht="14.25" customHeight="1">
      <c r="A1552" s="1">
        <v>1551</v>
      </c>
      <c r="B1552" s="1" t="s">
        <v>5</v>
      </c>
      <c r="C1552" s="1" t="str">
        <f>"王海英"</f>
        <v>王海英</v>
      </c>
      <c r="D1552" s="1" t="str">
        <f>REPLACE([1]Sheet1!B1552,7,4,"****")</f>
        <v>460025****06262143</v>
      </c>
    </row>
    <row r="1553" spans="1:4" ht="14.25" customHeight="1">
      <c r="A1553" s="1">
        <v>1552</v>
      </c>
      <c r="B1553" s="1" t="s">
        <v>4</v>
      </c>
      <c r="C1553" s="1" t="str">
        <f>"林明艳"</f>
        <v>林明艳</v>
      </c>
      <c r="D1553" s="1" t="str">
        <f>REPLACE([1]Sheet1!B1553,7,4,"****")</f>
        <v>460004****11166440</v>
      </c>
    </row>
    <row r="1554" spans="1:4" ht="14.25" customHeight="1">
      <c r="A1554" s="1">
        <v>1553</v>
      </c>
      <c r="B1554" s="1" t="s">
        <v>4</v>
      </c>
      <c r="C1554" s="1" t="str">
        <f>"雷植顺"</f>
        <v>雷植顺</v>
      </c>
      <c r="D1554" s="1" t="str">
        <f>REPLACE([1]Sheet1!B1554,7,4,"****")</f>
        <v>460002****0219031X</v>
      </c>
    </row>
    <row r="1555" spans="1:4" ht="14.25" customHeight="1">
      <c r="A1555" s="1">
        <v>1554</v>
      </c>
      <c r="B1555" s="1" t="s">
        <v>5</v>
      </c>
      <c r="C1555" s="1" t="str">
        <f>"刘远莹"</f>
        <v>刘远莹</v>
      </c>
      <c r="D1555" s="1" t="str">
        <f>REPLACE([1]Sheet1!B1555,7,4,"****")</f>
        <v>460003****05177826</v>
      </c>
    </row>
    <row r="1556" spans="1:4" ht="14.25" customHeight="1">
      <c r="A1556" s="1">
        <v>1555</v>
      </c>
      <c r="B1556" s="1" t="s">
        <v>4</v>
      </c>
      <c r="C1556" s="1" t="str">
        <f>"李冰冰"</f>
        <v>李冰冰</v>
      </c>
      <c r="D1556" s="1" t="str">
        <f>REPLACE([1]Sheet1!B1556,7,4,"****")</f>
        <v>460031****06216825</v>
      </c>
    </row>
    <row r="1557" spans="1:4" ht="14.25" customHeight="1">
      <c r="A1557" s="1">
        <v>1556</v>
      </c>
      <c r="B1557" s="1" t="s">
        <v>4</v>
      </c>
      <c r="C1557" s="1" t="str">
        <f>"林天霞"</f>
        <v>林天霞</v>
      </c>
      <c r="D1557" s="1" t="str">
        <f>REPLACE([1]Sheet1!B1557,7,4,"****")</f>
        <v>460006****10081707</v>
      </c>
    </row>
    <row r="1558" spans="1:4" ht="14.25" customHeight="1">
      <c r="A1558" s="1">
        <v>1557</v>
      </c>
      <c r="B1558" s="1" t="s">
        <v>4</v>
      </c>
      <c r="C1558" s="1" t="str">
        <f>"黄有恒"</f>
        <v>黄有恒</v>
      </c>
      <c r="D1558" s="1" t="str">
        <f>REPLACE([1]Sheet1!B1558,7,4,"****")</f>
        <v>460003****0617763X</v>
      </c>
    </row>
    <row r="1559" spans="1:4" ht="14.25" customHeight="1">
      <c r="A1559" s="1">
        <v>1558</v>
      </c>
      <c r="B1559" s="1" t="s">
        <v>4</v>
      </c>
      <c r="C1559" s="1" t="str">
        <f>"冯桃"</f>
        <v>冯桃</v>
      </c>
      <c r="D1559" s="1" t="str">
        <f>REPLACE([1]Sheet1!B1559,7,4,"****")</f>
        <v>460004****02054021</v>
      </c>
    </row>
    <row r="1560" spans="1:4" ht="14.25" customHeight="1">
      <c r="A1560" s="1">
        <v>1559</v>
      </c>
      <c r="B1560" s="1" t="s">
        <v>7</v>
      </c>
      <c r="C1560" s="1" t="str">
        <f>"廖小花"</f>
        <v>廖小花</v>
      </c>
      <c r="D1560" s="1" t="str">
        <f>REPLACE([1]Sheet1!B1560,7,4,"****")</f>
        <v>362526****1010212X</v>
      </c>
    </row>
    <row r="1561" spans="1:4" ht="14.25" customHeight="1">
      <c r="A1561" s="1">
        <v>1560</v>
      </c>
      <c r="B1561" s="1" t="s">
        <v>4</v>
      </c>
      <c r="C1561" s="1" t="str">
        <f>"吴婷婷"</f>
        <v>吴婷婷</v>
      </c>
      <c r="D1561" s="1" t="str">
        <f>REPLACE([1]Sheet1!B1561,7,4,"****")</f>
        <v>460002****08100322</v>
      </c>
    </row>
    <row r="1562" spans="1:4" ht="14.25" customHeight="1">
      <c r="A1562" s="1">
        <v>1561</v>
      </c>
      <c r="B1562" s="1" t="s">
        <v>4</v>
      </c>
      <c r="C1562" s="1" t="str">
        <f>"林丹"</f>
        <v>林丹</v>
      </c>
      <c r="D1562" s="1" t="str">
        <f>REPLACE([1]Sheet1!B1562,7,4,"****")</f>
        <v>460027****12163727</v>
      </c>
    </row>
    <row r="1563" spans="1:4" ht="14.25" customHeight="1">
      <c r="A1563" s="1">
        <v>1562</v>
      </c>
      <c r="B1563" s="1" t="s">
        <v>4</v>
      </c>
      <c r="C1563" s="1" t="str">
        <f>"谭发行"</f>
        <v>谭发行</v>
      </c>
      <c r="D1563" s="1" t="str">
        <f>REPLACE([1]Sheet1!B1563,7,4,"****")</f>
        <v>460034****01050013</v>
      </c>
    </row>
    <row r="1564" spans="1:4" ht="14.25" customHeight="1">
      <c r="A1564" s="1">
        <v>1563</v>
      </c>
      <c r="B1564" s="1" t="s">
        <v>4</v>
      </c>
      <c r="C1564" s="1" t="str">
        <f>"符家娟"</f>
        <v>符家娟</v>
      </c>
      <c r="D1564" s="1" t="str">
        <f>REPLACE([1]Sheet1!B1564,7,4,"****")</f>
        <v>460007****09280022</v>
      </c>
    </row>
    <row r="1565" spans="1:4" ht="14.25" customHeight="1">
      <c r="A1565" s="1">
        <v>1564</v>
      </c>
      <c r="B1565" s="1" t="s">
        <v>4</v>
      </c>
      <c r="C1565" s="1" t="str">
        <f>"詹尊宇"</f>
        <v>詹尊宇</v>
      </c>
      <c r="D1565" s="1" t="str">
        <f>REPLACE([1]Sheet1!B1565,7,4,"****")</f>
        <v>460034****0614001X</v>
      </c>
    </row>
    <row r="1566" spans="1:4" ht="14.25" customHeight="1">
      <c r="A1566" s="1">
        <v>1565</v>
      </c>
      <c r="B1566" s="1" t="s">
        <v>4</v>
      </c>
      <c r="C1566" s="1" t="str">
        <f>"谭星君"</f>
        <v>谭星君</v>
      </c>
      <c r="D1566" s="1" t="str">
        <f>REPLACE([1]Sheet1!B1566,7,4,"****")</f>
        <v>430503****06140524</v>
      </c>
    </row>
    <row r="1567" spans="1:4" ht="14.25" customHeight="1">
      <c r="A1567" s="1">
        <v>1566</v>
      </c>
      <c r="B1567" s="1" t="s">
        <v>5</v>
      </c>
      <c r="C1567" s="1" t="str">
        <f>"王保禾"</f>
        <v>王保禾</v>
      </c>
      <c r="D1567" s="1" t="str">
        <f>REPLACE([1]Sheet1!B1567,7,4,"****")</f>
        <v>460026****09234513</v>
      </c>
    </row>
    <row r="1568" spans="1:4" ht="14.25" customHeight="1">
      <c r="A1568" s="1">
        <v>1567</v>
      </c>
      <c r="B1568" s="1" t="s">
        <v>5</v>
      </c>
      <c r="C1568" s="1" t="str">
        <f>"符致远"</f>
        <v>符致远</v>
      </c>
      <c r="D1568" s="1" t="str">
        <f>REPLACE([1]Sheet1!B1568,7,4,"****")</f>
        <v>460004****01020414</v>
      </c>
    </row>
    <row r="1569" spans="1:4" ht="14.25" customHeight="1">
      <c r="A1569" s="1">
        <v>1568</v>
      </c>
      <c r="B1569" s="1" t="s">
        <v>4</v>
      </c>
      <c r="C1569" s="1" t="str">
        <f>"李宁"</f>
        <v>李宁</v>
      </c>
      <c r="D1569" s="1" t="str">
        <f>REPLACE([1]Sheet1!B1569,7,4,"****")</f>
        <v>610502****08100440</v>
      </c>
    </row>
    <row r="1570" spans="1:4" ht="14.25" customHeight="1">
      <c r="A1570" s="1">
        <v>1569</v>
      </c>
      <c r="B1570" s="1" t="s">
        <v>5</v>
      </c>
      <c r="C1570" s="1" t="str">
        <f>"李香香"</f>
        <v>李香香</v>
      </c>
      <c r="D1570" s="1" t="str">
        <f>REPLACE([1]Sheet1!B1570,7,4,"****")</f>
        <v>460027****02224127</v>
      </c>
    </row>
    <row r="1571" spans="1:4" ht="14.25" customHeight="1">
      <c r="A1571" s="1">
        <v>1570</v>
      </c>
      <c r="B1571" s="1" t="s">
        <v>4</v>
      </c>
      <c r="C1571" s="1" t="str">
        <f>"羊进贤"</f>
        <v>羊进贤</v>
      </c>
      <c r="D1571" s="1" t="str">
        <f>REPLACE([1]Sheet1!B1571,7,4,"****")</f>
        <v>460003****0217021X</v>
      </c>
    </row>
    <row r="1572" spans="1:4" ht="14.25" customHeight="1">
      <c r="A1572" s="1">
        <v>1571</v>
      </c>
      <c r="B1572" s="1" t="s">
        <v>4</v>
      </c>
      <c r="C1572" s="1" t="str">
        <f>"吴其优"</f>
        <v>吴其优</v>
      </c>
      <c r="D1572" s="1" t="str">
        <f>REPLACE([1]Sheet1!B1572,7,4,"****")</f>
        <v>460004****07110635</v>
      </c>
    </row>
    <row r="1573" spans="1:4" ht="14.25" customHeight="1">
      <c r="A1573" s="1">
        <v>1572</v>
      </c>
      <c r="B1573" s="1" t="s">
        <v>4</v>
      </c>
      <c r="C1573" s="1" t="str">
        <f>"郭培"</f>
        <v>郭培</v>
      </c>
      <c r="D1573" s="1" t="str">
        <f>REPLACE([1]Sheet1!B1573,7,4,"****")</f>
        <v>130926****09013064</v>
      </c>
    </row>
    <row r="1574" spans="1:4" ht="14.25" customHeight="1">
      <c r="A1574" s="1">
        <v>1573</v>
      </c>
      <c r="B1574" s="1" t="s">
        <v>4</v>
      </c>
      <c r="C1574" s="1" t="str">
        <f>"李琼"</f>
        <v>李琼</v>
      </c>
      <c r="D1574" s="1" t="str">
        <f>REPLACE([1]Sheet1!B1574,7,4,"****")</f>
        <v>460006****06141653</v>
      </c>
    </row>
    <row r="1575" spans="1:4" ht="14.25" customHeight="1">
      <c r="A1575" s="1">
        <v>1574</v>
      </c>
      <c r="B1575" s="1" t="s">
        <v>5</v>
      </c>
      <c r="C1575" s="1" t="str">
        <f>"车永芳"</f>
        <v>车永芳</v>
      </c>
      <c r="D1575" s="1" t="str">
        <f>REPLACE([1]Sheet1!B1575,7,4,"****")</f>
        <v>622626****08125641</v>
      </c>
    </row>
    <row r="1576" spans="1:4" ht="14.25" customHeight="1">
      <c r="A1576" s="1">
        <v>1575</v>
      </c>
      <c r="B1576" s="1" t="s">
        <v>5</v>
      </c>
      <c r="C1576" s="1" t="str">
        <f>"彭惠婵"</f>
        <v>彭惠婵</v>
      </c>
      <c r="D1576" s="1" t="str">
        <f>REPLACE([1]Sheet1!B1576,7,4,"****")</f>
        <v>460004****12022225</v>
      </c>
    </row>
    <row r="1577" spans="1:4" ht="14.25" customHeight="1">
      <c r="A1577" s="1">
        <v>1576</v>
      </c>
      <c r="B1577" s="1" t="s">
        <v>4</v>
      </c>
      <c r="C1577" s="1" t="str">
        <f>"林妤"</f>
        <v>林妤</v>
      </c>
      <c r="D1577" s="1" t="str">
        <f>REPLACE([1]Sheet1!B1577,7,4,"****")</f>
        <v>460102****08092420</v>
      </c>
    </row>
    <row r="1578" spans="1:4" ht="14.25" customHeight="1">
      <c r="A1578" s="1">
        <v>1577</v>
      </c>
      <c r="B1578" s="1" t="s">
        <v>5</v>
      </c>
      <c r="C1578" s="1" t="str">
        <f>"孙婷婷"</f>
        <v>孙婷婷</v>
      </c>
      <c r="D1578" s="1" t="str">
        <f>REPLACE([1]Sheet1!B1578,7,4,"****")</f>
        <v>232332****01150020</v>
      </c>
    </row>
    <row r="1579" spans="1:4" ht="14.25" customHeight="1">
      <c r="A1579" s="1">
        <v>1578</v>
      </c>
      <c r="B1579" s="1" t="s">
        <v>4</v>
      </c>
      <c r="C1579" s="1" t="str">
        <f>"王璐"</f>
        <v>王璐</v>
      </c>
      <c r="D1579" s="1" t="str">
        <f>REPLACE([1]Sheet1!B1579,7,4,"****")</f>
        <v>421302****08160441</v>
      </c>
    </row>
    <row r="1580" spans="1:4" ht="14.25" customHeight="1">
      <c r="A1580" s="1">
        <v>1579</v>
      </c>
      <c r="B1580" s="1" t="s">
        <v>4</v>
      </c>
      <c r="C1580" s="1" t="str">
        <f>"杜才圣"</f>
        <v>杜才圣</v>
      </c>
      <c r="D1580" s="1" t="str">
        <f>REPLACE([1]Sheet1!B1580,7,4,"****")</f>
        <v>460004****08183637</v>
      </c>
    </row>
    <row r="1581" spans="1:4" ht="14.25" customHeight="1">
      <c r="A1581" s="1">
        <v>1580</v>
      </c>
      <c r="B1581" s="1" t="s">
        <v>4</v>
      </c>
      <c r="C1581" s="1" t="str">
        <f>"谭红晓"</f>
        <v>谭红晓</v>
      </c>
      <c r="D1581" s="1" t="str">
        <f>REPLACE([1]Sheet1!B1581,7,4,"****")</f>
        <v>460104****09060929</v>
      </c>
    </row>
    <row r="1582" spans="1:4" ht="14.25" customHeight="1">
      <c r="A1582" s="1">
        <v>1581</v>
      </c>
      <c r="B1582" s="1" t="s">
        <v>5</v>
      </c>
      <c r="C1582" s="1" t="str">
        <f>"郑淞丹"</f>
        <v>郑淞丹</v>
      </c>
      <c r="D1582" s="1" t="str">
        <f>REPLACE([1]Sheet1!B1582,7,4,"****")</f>
        <v>460004****11093027</v>
      </c>
    </row>
    <row r="1583" spans="1:4" ht="14.25" customHeight="1">
      <c r="A1583" s="1">
        <v>1582</v>
      </c>
      <c r="B1583" s="1" t="s">
        <v>4</v>
      </c>
      <c r="C1583" s="1" t="str">
        <f>"蒋树娜"</f>
        <v>蒋树娜</v>
      </c>
      <c r="D1583" s="1" t="str">
        <f>REPLACE([1]Sheet1!B1583,7,4,"****")</f>
        <v>630121****11245349</v>
      </c>
    </row>
    <row r="1584" spans="1:4" ht="14.25" customHeight="1">
      <c r="A1584" s="1">
        <v>1583</v>
      </c>
      <c r="B1584" s="1" t="s">
        <v>4</v>
      </c>
      <c r="C1584" s="1" t="str">
        <f>"刘阳江"</f>
        <v>刘阳江</v>
      </c>
      <c r="D1584" s="1" t="str">
        <f>REPLACE([1]Sheet1!B1584,7,4,"****")</f>
        <v>460027****06063436</v>
      </c>
    </row>
    <row r="1585" spans="1:4" ht="14.25" customHeight="1">
      <c r="A1585" s="1">
        <v>1584</v>
      </c>
      <c r="B1585" s="1" t="s">
        <v>4</v>
      </c>
      <c r="C1585" s="1" t="str">
        <f>"马世贤"</f>
        <v>马世贤</v>
      </c>
      <c r="D1585" s="1" t="str">
        <f>REPLACE([1]Sheet1!B1585,7,4,"****")</f>
        <v>460006****08117824</v>
      </c>
    </row>
    <row r="1586" spans="1:4" ht="14.25" customHeight="1">
      <c r="A1586" s="1">
        <v>1585</v>
      </c>
      <c r="B1586" s="1" t="s">
        <v>4</v>
      </c>
      <c r="C1586" s="1" t="str">
        <f>"张玮琪"</f>
        <v>张玮琪</v>
      </c>
      <c r="D1586" s="1" t="str">
        <f>REPLACE([1]Sheet1!B1586,7,4,"****")</f>
        <v>460004****08116423</v>
      </c>
    </row>
    <row r="1587" spans="1:4" ht="14.25" customHeight="1">
      <c r="A1587" s="1">
        <v>1586</v>
      </c>
      <c r="B1587" s="1" t="s">
        <v>8</v>
      </c>
      <c r="C1587" s="1" t="str">
        <f>"赖菁菁"</f>
        <v>赖菁菁</v>
      </c>
      <c r="D1587" s="1" t="str">
        <f>REPLACE([1]Sheet1!B1587,7,4,"****")</f>
        <v>460103****12060046</v>
      </c>
    </row>
    <row r="1588" spans="1:4" ht="14.25" customHeight="1">
      <c r="A1588" s="1">
        <v>1587</v>
      </c>
      <c r="B1588" s="1" t="s">
        <v>5</v>
      </c>
      <c r="C1588" s="1" t="str">
        <f>"陈垂富"</f>
        <v>陈垂富</v>
      </c>
      <c r="D1588" s="1" t="str">
        <f>REPLACE([1]Sheet1!B1588,7,4,"****")</f>
        <v>460004****11244218</v>
      </c>
    </row>
    <row r="1589" spans="1:4" ht="14.25" customHeight="1">
      <c r="A1589" s="1">
        <v>1588</v>
      </c>
      <c r="B1589" s="1" t="s">
        <v>4</v>
      </c>
      <c r="C1589" s="1" t="str">
        <f>"王俊强"</f>
        <v>王俊强</v>
      </c>
      <c r="D1589" s="1" t="str">
        <f>REPLACE([1]Sheet1!B1589,7,4,"****")</f>
        <v>460003****09120034</v>
      </c>
    </row>
    <row r="1590" spans="1:4" ht="14.25" customHeight="1">
      <c r="A1590" s="1">
        <v>1589</v>
      </c>
      <c r="B1590" s="1" t="s">
        <v>4</v>
      </c>
      <c r="C1590" s="1" t="str">
        <f>"黄晓梅"</f>
        <v>黄晓梅</v>
      </c>
      <c r="D1590" s="1" t="str">
        <f>REPLACE([1]Sheet1!B1590,7,4,"****")</f>
        <v>460022****07256021</v>
      </c>
    </row>
    <row r="1591" spans="1:4" ht="14.25" customHeight="1">
      <c r="A1591" s="1">
        <v>1590</v>
      </c>
      <c r="B1591" s="1" t="s">
        <v>4</v>
      </c>
      <c r="C1591" s="1" t="str">
        <f>"周活"</f>
        <v>周活</v>
      </c>
      <c r="D1591" s="1" t="str">
        <f>REPLACE([1]Sheet1!B1591,7,4,"****")</f>
        <v>460007****12107246</v>
      </c>
    </row>
    <row r="1592" spans="1:4" ht="14.25" customHeight="1">
      <c r="A1592" s="1">
        <v>1591</v>
      </c>
      <c r="B1592" s="1" t="s">
        <v>9</v>
      </c>
      <c r="C1592" s="1" t="str">
        <f>"李粒"</f>
        <v>李粒</v>
      </c>
      <c r="D1592" s="1" t="str">
        <f>REPLACE([1]Sheet1!B1592,7,4,"****")</f>
        <v>410823****07140017</v>
      </c>
    </row>
    <row r="1593" spans="1:4" ht="14.25" customHeight="1">
      <c r="A1593" s="1">
        <v>1592</v>
      </c>
      <c r="B1593" s="1" t="s">
        <v>4</v>
      </c>
      <c r="C1593" s="1" t="str">
        <f>"韦燕"</f>
        <v>韦燕</v>
      </c>
      <c r="D1593" s="1" t="str">
        <f>REPLACE([1]Sheet1!B1593,7,4,"****")</f>
        <v>460103****06190024</v>
      </c>
    </row>
    <row r="1594" spans="1:4" ht="14.25" customHeight="1">
      <c r="A1594" s="1">
        <v>1593</v>
      </c>
      <c r="B1594" s="1" t="s">
        <v>4</v>
      </c>
      <c r="C1594" s="1" t="str">
        <f>"占子寒"</f>
        <v>占子寒</v>
      </c>
      <c r="D1594" s="1" t="str">
        <f>REPLACE([1]Sheet1!B1594,7,4,"****")</f>
        <v>460103****01160629</v>
      </c>
    </row>
    <row r="1595" spans="1:4" ht="14.25" customHeight="1">
      <c r="A1595" s="1">
        <v>1594</v>
      </c>
      <c r="B1595" s="1" t="s">
        <v>4</v>
      </c>
      <c r="C1595" s="1" t="str">
        <f>"饶丹丹"</f>
        <v>饶丹丹</v>
      </c>
      <c r="D1595" s="1" t="str">
        <f>REPLACE([1]Sheet1!B1595,7,4,"****")</f>
        <v>513701****03144627</v>
      </c>
    </row>
    <row r="1596" spans="1:4" ht="14.25" customHeight="1">
      <c r="A1596" s="1">
        <v>1595</v>
      </c>
      <c r="B1596" s="1" t="s">
        <v>4</v>
      </c>
      <c r="C1596" s="1" t="str">
        <f>"陈坤利"</f>
        <v>陈坤利</v>
      </c>
      <c r="D1596" s="1" t="str">
        <f>REPLACE([1]Sheet1!B1596,7,4,"****")</f>
        <v>460102****06013029</v>
      </c>
    </row>
    <row r="1597" spans="1:4" ht="14.25" customHeight="1">
      <c r="A1597" s="1">
        <v>1596</v>
      </c>
      <c r="B1597" s="1" t="s">
        <v>4</v>
      </c>
      <c r="C1597" s="1" t="str">
        <f>"陈朝龙"</f>
        <v>陈朝龙</v>
      </c>
      <c r="D1597" s="1" t="str">
        <f>REPLACE([1]Sheet1!B1597,7,4,"****")</f>
        <v>460033****01273570</v>
      </c>
    </row>
    <row r="1598" spans="1:4" ht="14.25" customHeight="1">
      <c r="A1598" s="1">
        <v>1597</v>
      </c>
      <c r="B1598" s="1" t="s">
        <v>4</v>
      </c>
      <c r="C1598" s="1" t="str">
        <f>"吴钟军"</f>
        <v>吴钟军</v>
      </c>
      <c r="D1598" s="1" t="str">
        <f>REPLACE([1]Sheet1!B1598,7,4,"****")</f>
        <v>460027****12158590</v>
      </c>
    </row>
    <row r="1599" spans="1:4" ht="14.25" customHeight="1">
      <c r="A1599" s="1">
        <v>1598</v>
      </c>
      <c r="B1599" s="1" t="s">
        <v>4</v>
      </c>
      <c r="C1599" s="1" t="str">
        <f>"邬佩娜"</f>
        <v>邬佩娜</v>
      </c>
      <c r="D1599" s="1" t="str">
        <f>REPLACE([1]Sheet1!B1599,7,4,"****")</f>
        <v>460002****05156222</v>
      </c>
    </row>
    <row r="1600" spans="1:4" ht="14.25" customHeight="1">
      <c r="A1600" s="1">
        <v>1599</v>
      </c>
      <c r="B1600" s="1" t="s">
        <v>4</v>
      </c>
      <c r="C1600" s="1" t="str">
        <f>"翁苏琳"</f>
        <v>翁苏琳</v>
      </c>
      <c r="D1600" s="1" t="str">
        <f>REPLACE([1]Sheet1!B1600,7,4,"****")</f>
        <v>460006****0818842X</v>
      </c>
    </row>
    <row r="1601" spans="1:4" ht="14.25" customHeight="1">
      <c r="A1601" s="1">
        <v>1600</v>
      </c>
      <c r="B1601" s="1" t="s">
        <v>4</v>
      </c>
      <c r="C1601" s="1" t="str">
        <f>"王晓敏"</f>
        <v>王晓敏</v>
      </c>
      <c r="D1601" s="1" t="str">
        <f>REPLACE([1]Sheet1!B1601,7,4,"****")</f>
        <v>460028****04020829</v>
      </c>
    </row>
    <row r="1602" spans="1:4" ht="14.25" customHeight="1">
      <c r="A1602" s="1">
        <v>1601</v>
      </c>
      <c r="B1602" s="1" t="s">
        <v>4</v>
      </c>
      <c r="C1602" s="1" t="str">
        <f>"姜玮岩"</f>
        <v>姜玮岩</v>
      </c>
      <c r="D1602" s="1" t="str">
        <f>REPLACE([1]Sheet1!B1602,7,4,"****")</f>
        <v>130828****11160020</v>
      </c>
    </row>
    <row r="1603" spans="1:4" ht="14.25" customHeight="1">
      <c r="A1603" s="1">
        <v>1602</v>
      </c>
      <c r="B1603" s="1" t="s">
        <v>4</v>
      </c>
      <c r="C1603" s="1" t="s">
        <v>17</v>
      </c>
      <c r="D1603" s="1" t="str">
        <f>REPLACE([1]Sheet1!B1603,7,4,"****")</f>
        <v>360724****02161023</v>
      </c>
    </row>
    <row r="1604" spans="1:4" ht="14.25" customHeight="1">
      <c r="A1604" s="1">
        <v>1603</v>
      </c>
      <c r="B1604" s="1" t="s">
        <v>4</v>
      </c>
      <c r="C1604" s="1" t="str">
        <f>"苏肖月"</f>
        <v>苏肖月</v>
      </c>
      <c r="D1604" s="1" t="str">
        <f>REPLACE([1]Sheet1!B1604,7,4,"****")</f>
        <v>460004****05111425</v>
      </c>
    </row>
    <row r="1605" spans="1:4" ht="14.25" customHeight="1">
      <c r="A1605" s="1">
        <v>1604</v>
      </c>
      <c r="B1605" s="1" t="s">
        <v>4</v>
      </c>
      <c r="C1605" s="1" t="str">
        <f>"林丽婷"</f>
        <v>林丽婷</v>
      </c>
      <c r="D1605" s="1" t="str">
        <f>REPLACE([1]Sheet1!B1605,7,4,"****")</f>
        <v>460006****10224824</v>
      </c>
    </row>
    <row r="1606" spans="1:4" ht="14.25" customHeight="1">
      <c r="A1606" s="1">
        <v>1605</v>
      </c>
      <c r="B1606" s="1" t="s">
        <v>4</v>
      </c>
      <c r="C1606" s="1" t="str">
        <f>"陈玲"</f>
        <v>陈玲</v>
      </c>
      <c r="D1606" s="1" t="str">
        <f>REPLACE([1]Sheet1!B1606,7,4,"****")</f>
        <v>460026****12162744</v>
      </c>
    </row>
    <row r="1607" spans="1:4" ht="14.25" customHeight="1">
      <c r="A1607" s="1">
        <v>1606</v>
      </c>
      <c r="B1607" s="1" t="s">
        <v>4</v>
      </c>
      <c r="C1607" s="1" t="str">
        <f>"曾姝旖"</f>
        <v>曾姝旖</v>
      </c>
      <c r="D1607" s="1" t="str">
        <f>REPLACE([1]Sheet1!B1607,7,4,"****")</f>
        <v>460004****01220041</v>
      </c>
    </row>
    <row r="1608" spans="1:4" ht="14.25" customHeight="1">
      <c r="A1608" s="1">
        <v>1607</v>
      </c>
      <c r="B1608" s="1" t="s">
        <v>5</v>
      </c>
      <c r="C1608" s="1" t="str">
        <f>"吴武晋"</f>
        <v>吴武晋</v>
      </c>
      <c r="D1608" s="1" t="str">
        <f>REPLACE([1]Sheet1!B1608,7,4,"****")</f>
        <v>460004****12090217</v>
      </c>
    </row>
    <row r="1609" spans="1:4" ht="14.25" customHeight="1">
      <c r="A1609" s="1">
        <v>1608</v>
      </c>
      <c r="B1609" s="1" t="s">
        <v>5</v>
      </c>
      <c r="C1609" s="1" t="str">
        <f>"肖文华"</f>
        <v>肖文华</v>
      </c>
      <c r="D1609" s="1" t="str">
        <f>REPLACE([1]Sheet1!B1609,7,4,"****")</f>
        <v>460006****08237827</v>
      </c>
    </row>
    <row r="1610" spans="1:4" ht="14.25" customHeight="1">
      <c r="A1610" s="1">
        <v>1609</v>
      </c>
      <c r="B1610" s="1" t="s">
        <v>4</v>
      </c>
      <c r="C1610" s="1" t="str">
        <f>"王秀存"</f>
        <v>王秀存</v>
      </c>
      <c r="D1610" s="1" t="str">
        <f>REPLACE([1]Sheet1!B1610,7,4,"****")</f>
        <v>460036****01122118</v>
      </c>
    </row>
    <row r="1611" spans="1:4" ht="14.25" customHeight="1">
      <c r="A1611" s="1">
        <v>1610</v>
      </c>
      <c r="B1611" s="1" t="s">
        <v>5</v>
      </c>
      <c r="C1611" s="1" t="str">
        <f>"刘畅"</f>
        <v>刘畅</v>
      </c>
      <c r="D1611" s="1" t="str">
        <f>REPLACE([1]Sheet1!B1611,7,4,"****")</f>
        <v>211381****08242643</v>
      </c>
    </row>
    <row r="1612" spans="1:4" ht="14.25" customHeight="1">
      <c r="A1612" s="1">
        <v>1611</v>
      </c>
      <c r="B1612" s="1" t="s">
        <v>4</v>
      </c>
      <c r="C1612" s="1" t="str">
        <f>"王健满"</f>
        <v>王健满</v>
      </c>
      <c r="D1612" s="1" t="str">
        <f>REPLACE([1]Sheet1!B1612,7,4,"****")</f>
        <v>460028****09240422</v>
      </c>
    </row>
    <row r="1613" spans="1:4" ht="14.25" customHeight="1">
      <c r="A1613" s="1">
        <v>1612</v>
      </c>
      <c r="B1613" s="1" t="s">
        <v>4</v>
      </c>
      <c r="C1613" s="1" t="str">
        <f>"黄咪咪"</f>
        <v>黄咪咪</v>
      </c>
      <c r="D1613" s="1" t="str">
        <f>REPLACE([1]Sheet1!B1613,7,4,"****")</f>
        <v>460004****0529024X</v>
      </c>
    </row>
    <row r="1614" spans="1:4" ht="14.25" customHeight="1">
      <c r="A1614" s="1">
        <v>1613</v>
      </c>
      <c r="B1614" s="1" t="s">
        <v>4</v>
      </c>
      <c r="C1614" s="1" t="str">
        <f>"陈海云"</f>
        <v>陈海云</v>
      </c>
      <c r="D1614" s="1" t="str">
        <f>REPLACE([1]Sheet1!B1614,7,4,"****")</f>
        <v>460102****09071526</v>
      </c>
    </row>
    <row r="1615" spans="1:4" ht="14.25" customHeight="1">
      <c r="A1615" s="1">
        <v>1614</v>
      </c>
      <c r="B1615" s="1" t="s">
        <v>4</v>
      </c>
      <c r="C1615" s="1" t="str">
        <f>"林欣"</f>
        <v>林欣</v>
      </c>
      <c r="D1615" s="1" t="str">
        <f>REPLACE([1]Sheet1!B1615,7,4,"****")</f>
        <v>460102****07291845</v>
      </c>
    </row>
    <row r="1616" spans="1:4" ht="14.25" customHeight="1">
      <c r="A1616" s="1">
        <v>1615</v>
      </c>
      <c r="B1616" s="1" t="s">
        <v>4</v>
      </c>
      <c r="C1616" s="1" t="str">
        <f>"陈婷"</f>
        <v>陈婷</v>
      </c>
      <c r="D1616" s="1" t="str">
        <f>REPLACE([1]Sheet1!B1616,7,4,"****")</f>
        <v>460003****12185228</v>
      </c>
    </row>
    <row r="1617" spans="1:4" ht="14.25" customHeight="1">
      <c r="A1617" s="1">
        <v>1616</v>
      </c>
      <c r="B1617" s="1" t="s">
        <v>4</v>
      </c>
      <c r="C1617" s="1" t="str">
        <f>"林台丽"</f>
        <v>林台丽</v>
      </c>
      <c r="D1617" s="1" t="str">
        <f>REPLACE([1]Sheet1!B1617,7,4,"****")</f>
        <v>460006****06151621</v>
      </c>
    </row>
    <row r="1618" spans="1:4" ht="14.25" customHeight="1">
      <c r="A1618" s="1">
        <v>1617</v>
      </c>
      <c r="B1618" s="1" t="s">
        <v>4</v>
      </c>
      <c r="C1618" s="1" t="str">
        <f>"黄春苗"</f>
        <v>黄春苗</v>
      </c>
      <c r="D1618" s="1" t="str">
        <f>REPLACE([1]Sheet1!B1618,7,4,"****")</f>
        <v>460027****02134727</v>
      </c>
    </row>
    <row r="1619" spans="1:4" ht="14.25" customHeight="1">
      <c r="A1619" s="1">
        <v>1618</v>
      </c>
      <c r="B1619" s="1" t="s">
        <v>5</v>
      </c>
      <c r="C1619" s="1" t="str">
        <f>"黎贞汝"</f>
        <v>黎贞汝</v>
      </c>
      <c r="D1619" s="1" t="str">
        <f>REPLACE([1]Sheet1!B1619,7,4,"****")</f>
        <v>460002****0617052X</v>
      </c>
    </row>
    <row r="1620" spans="1:4" ht="14.25" customHeight="1">
      <c r="A1620" s="1">
        <v>1619</v>
      </c>
      <c r="B1620" s="1" t="s">
        <v>5</v>
      </c>
      <c r="C1620" s="1" t="str">
        <f>"吴华云"</f>
        <v>吴华云</v>
      </c>
      <c r="D1620" s="1" t="str">
        <f>REPLACE([1]Sheet1!B1620,7,4,"****")</f>
        <v>460025****06194226</v>
      </c>
    </row>
    <row r="1621" spans="1:4" ht="14.25" customHeight="1">
      <c r="A1621" s="1">
        <v>1620</v>
      </c>
      <c r="B1621" s="1" t="s">
        <v>4</v>
      </c>
      <c r="C1621" s="1" t="str">
        <f>"李俊"</f>
        <v>李俊</v>
      </c>
      <c r="D1621" s="1" t="str">
        <f>REPLACE([1]Sheet1!B1621,7,4,"****")</f>
        <v>460200****03240018</v>
      </c>
    </row>
    <row r="1622" spans="1:4" ht="14.25" customHeight="1">
      <c r="A1622" s="1">
        <v>1621</v>
      </c>
      <c r="B1622" s="1" t="s">
        <v>4</v>
      </c>
      <c r="C1622" s="1" t="str">
        <f>"陈健海"</f>
        <v>陈健海</v>
      </c>
      <c r="D1622" s="1" t="str">
        <f>REPLACE([1]Sheet1!B1622,7,4,"****")</f>
        <v>460004****06050815</v>
      </c>
    </row>
    <row r="1623" spans="1:4" ht="14.25" customHeight="1">
      <c r="A1623" s="1">
        <v>1622</v>
      </c>
      <c r="B1623" s="1" t="s">
        <v>5</v>
      </c>
      <c r="C1623" s="1" t="str">
        <f>"李俊桦"</f>
        <v>李俊桦</v>
      </c>
      <c r="D1623" s="1" t="str">
        <f>REPLACE([1]Sheet1!B1623,7,4,"****")</f>
        <v>460027****06190024</v>
      </c>
    </row>
    <row r="1624" spans="1:4" ht="14.25" customHeight="1">
      <c r="A1624" s="1">
        <v>1623</v>
      </c>
      <c r="B1624" s="1" t="s">
        <v>5</v>
      </c>
      <c r="C1624" s="1" t="str">
        <f>"孙乙齐"</f>
        <v>孙乙齐</v>
      </c>
      <c r="D1624" s="1" t="str">
        <f>REPLACE([1]Sheet1!B1624,7,4,"****")</f>
        <v>460004****1110262X</v>
      </c>
    </row>
    <row r="1625" spans="1:4" ht="14.25" customHeight="1">
      <c r="A1625" s="1">
        <v>1624</v>
      </c>
      <c r="B1625" s="1" t="s">
        <v>9</v>
      </c>
      <c r="C1625" s="1" t="str">
        <f>"何骥晨"</f>
        <v>何骥晨</v>
      </c>
      <c r="D1625" s="1" t="str">
        <f>REPLACE([1]Sheet1!B1625,7,4,"****")</f>
        <v>410305****01044519</v>
      </c>
    </row>
    <row r="1626" spans="1:4" ht="14.25" customHeight="1">
      <c r="A1626" s="1">
        <v>1625</v>
      </c>
      <c r="B1626" s="1" t="s">
        <v>9</v>
      </c>
      <c r="C1626" s="1" t="str">
        <f>"吴瑞运"</f>
        <v>吴瑞运</v>
      </c>
      <c r="D1626" s="1" t="str">
        <f>REPLACE([1]Sheet1!B1626,7,4,"****")</f>
        <v>460004****09170654</v>
      </c>
    </row>
    <row r="1627" spans="1:4" ht="14.25" customHeight="1">
      <c r="A1627" s="1">
        <v>1626</v>
      </c>
      <c r="B1627" s="1" t="s">
        <v>5</v>
      </c>
      <c r="C1627" s="1" t="str">
        <f>"曾小燕"</f>
        <v>曾小燕</v>
      </c>
      <c r="D1627" s="1" t="str">
        <f>REPLACE([1]Sheet1!B1627,7,4,"****")</f>
        <v>460028****04292429</v>
      </c>
    </row>
    <row r="1628" spans="1:4" ht="14.25" customHeight="1">
      <c r="A1628" s="1">
        <v>1627</v>
      </c>
      <c r="B1628" s="1" t="s">
        <v>4</v>
      </c>
      <c r="C1628" s="1" t="str">
        <f>"张丽丽"</f>
        <v>张丽丽</v>
      </c>
      <c r="D1628" s="1" t="str">
        <f>REPLACE([1]Sheet1!B1628,7,4,"****")</f>
        <v>620521****07282707</v>
      </c>
    </row>
    <row r="1629" spans="1:4" ht="14.25" customHeight="1">
      <c r="A1629" s="1">
        <v>1628</v>
      </c>
      <c r="B1629" s="1" t="s">
        <v>4</v>
      </c>
      <c r="C1629" s="1" t="str">
        <f>"王惠"</f>
        <v>王惠</v>
      </c>
      <c r="D1629" s="1" t="str">
        <f>REPLACE([1]Sheet1!B1629,7,4,"****")</f>
        <v>460004****09290026</v>
      </c>
    </row>
    <row r="1630" spans="1:4" ht="14.25" customHeight="1">
      <c r="A1630" s="1">
        <v>1629</v>
      </c>
      <c r="B1630" s="1" t="s">
        <v>4</v>
      </c>
      <c r="C1630" s="1" t="str">
        <f>"葛辉"</f>
        <v>葛辉</v>
      </c>
      <c r="D1630" s="1" t="str">
        <f>REPLACE([1]Sheet1!B1630,7,4,"****")</f>
        <v>341282****08067611</v>
      </c>
    </row>
    <row r="1631" spans="1:4" ht="14.25" customHeight="1">
      <c r="A1631" s="1">
        <v>1630</v>
      </c>
      <c r="B1631" s="1" t="s">
        <v>4</v>
      </c>
      <c r="C1631" s="1" t="str">
        <f>"王鹤霏"</f>
        <v>王鹤霏</v>
      </c>
      <c r="D1631" s="1" t="str">
        <f>REPLACE([1]Sheet1!B1631,7,4,"****")</f>
        <v>130302****04061126</v>
      </c>
    </row>
    <row r="1632" spans="1:4" ht="14.25" customHeight="1">
      <c r="A1632" s="1">
        <v>1631</v>
      </c>
      <c r="B1632" s="1" t="s">
        <v>4</v>
      </c>
      <c r="C1632" s="1" t="str">
        <f>"董海英"</f>
        <v>董海英</v>
      </c>
      <c r="D1632" s="1" t="str">
        <f>REPLACE([1]Sheet1!B1632,7,4,"****")</f>
        <v>460003****0801524X</v>
      </c>
    </row>
    <row r="1633" spans="1:4" ht="14.25" customHeight="1">
      <c r="A1633" s="1">
        <v>1632</v>
      </c>
      <c r="B1633" s="1" t="s">
        <v>4</v>
      </c>
      <c r="C1633" s="1" t="str">
        <f>"李虹帆"</f>
        <v>李虹帆</v>
      </c>
      <c r="D1633" s="1" t="str">
        <f>REPLACE([1]Sheet1!B1633,7,4,"****")</f>
        <v>460006****04110626</v>
      </c>
    </row>
    <row r="1634" spans="1:4" ht="14.25" customHeight="1">
      <c r="A1634" s="1">
        <v>1633</v>
      </c>
      <c r="B1634" s="1" t="s">
        <v>4</v>
      </c>
      <c r="C1634" s="1" t="str">
        <f>"叶晶晶"</f>
        <v>叶晶晶</v>
      </c>
      <c r="D1634" s="1" t="str">
        <f>REPLACE([1]Sheet1!B1634,7,4,"****")</f>
        <v>460200****02224704</v>
      </c>
    </row>
    <row r="1635" spans="1:4" ht="14.25" customHeight="1">
      <c r="A1635" s="1">
        <v>1634</v>
      </c>
      <c r="B1635" s="1" t="s">
        <v>4</v>
      </c>
      <c r="C1635" s="1" t="str">
        <f>"王锡紫"</f>
        <v>王锡紫</v>
      </c>
      <c r="D1635" s="1" t="str">
        <f>REPLACE([1]Sheet1!B1635,7,4,"****")</f>
        <v>460032****07254360</v>
      </c>
    </row>
    <row r="1636" spans="1:4" ht="14.25" customHeight="1">
      <c r="A1636" s="1">
        <v>1635</v>
      </c>
      <c r="B1636" s="1" t="s">
        <v>5</v>
      </c>
      <c r="C1636" s="1" t="str">
        <f>"吴丽"</f>
        <v>吴丽</v>
      </c>
      <c r="D1636" s="1" t="str">
        <f>REPLACE([1]Sheet1!B1636,7,4,"****")</f>
        <v>460003****01307626</v>
      </c>
    </row>
    <row r="1637" spans="1:4" ht="14.25" customHeight="1">
      <c r="A1637" s="1">
        <v>1636</v>
      </c>
      <c r="B1637" s="1" t="s">
        <v>4</v>
      </c>
      <c r="C1637" s="1" t="str">
        <f>"朱丽萍"</f>
        <v>朱丽萍</v>
      </c>
      <c r="D1637" s="1" t="str">
        <f>REPLACE([1]Sheet1!B1637,7,4,"****")</f>
        <v>632824****05120425</v>
      </c>
    </row>
    <row r="1638" spans="1:4" ht="14.25" customHeight="1">
      <c r="A1638" s="1">
        <v>1637</v>
      </c>
      <c r="B1638" s="1" t="s">
        <v>4</v>
      </c>
      <c r="C1638" s="1" t="str">
        <f>"陈颖"</f>
        <v>陈颖</v>
      </c>
      <c r="D1638" s="1" t="str">
        <f>REPLACE([1]Sheet1!B1638,7,4,"****")</f>
        <v>460103****08220326</v>
      </c>
    </row>
    <row r="1639" spans="1:4" ht="14.25" customHeight="1">
      <c r="A1639" s="1">
        <v>1638</v>
      </c>
      <c r="B1639" s="1" t="s">
        <v>5</v>
      </c>
      <c r="C1639" s="1" t="str">
        <f>"蒲妍婧"</f>
        <v>蒲妍婧</v>
      </c>
      <c r="D1639" s="1" t="str">
        <f>REPLACE([1]Sheet1!B1639,7,4,"****")</f>
        <v>460200****10032303</v>
      </c>
    </row>
    <row r="1640" spans="1:4" ht="14.25" customHeight="1">
      <c r="A1640" s="1">
        <v>1639</v>
      </c>
      <c r="B1640" s="1" t="s">
        <v>4</v>
      </c>
      <c r="C1640" s="1" t="str">
        <f>"杨盛宁"</f>
        <v>杨盛宁</v>
      </c>
      <c r="D1640" s="1" t="str">
        <f>REPLACE([1]Sheet1!B1640,7,4,"****")</f>
        <v>460006****09112719</v>
      </c>
    </row>
    <row r="1641" spans="1:4" ht="14.25" customHeight="1">
      <c r="A1641" s="1">
        <v>1640</v>
      </c>
      <c r="B1641" s="1" t="s">
        <v>4</v>
      </c>
      <c r="C1641" s="1" t="str">
        <f>"秦万将"</f>
        <v>秦万将</v>
      </c>
      <c r="D1641" s="1" t="str">
        <f>REPLACE([1]Sheet1!B1641,7,4,"****")</f>
        <v>460004****0828141X</v>
      </c>
    </row>
    <row r="1642" spans="1:4" ht="14.25" customHeight="1">
      <c r="A1642" s="1">
        <v>1641</v>
      </c>
      <c r="B1642" s="1" t="s">
        <v>5</v>
      </c>
      <c r="C1642" s="1" t="str">
        <f>"姜昕芫"</f>
        <v>姜昕芫</v>
      </c>
      <c r="D1642" s="1" t="str">
        <f>REPLACE([1]Sheet1!B1642,7,4,"****")</f>
        <v>152823****02040026</v>
      </c>
    </row>
    <row r="1643" spans="1:4" ht="14.25" customHeight="1">
      <c r="A1643" s="1">
        <v>1642</v>
      </c>
      <c r="B1643" s="1" t="s">
        <v>4</v>
      </c>
      <c r="C1643" s="1" t="str">
        <f>"李英"</f>
        <v>李英</v>
      </c>
      <c r="D1643" s="1" t="str">
        <f>REPLACE([1]Sheet1!B1643,7,4,"****")</f>
        <v>469003****0410122X</v>
      </c>
    </row>
    <row r="1644" spans="1:4" ht="14.25" customHeight="1">
      <c r="A1644" s="1">
        <v>1643</v>
      </c>
      <c r="B1644" s="1" t="s">
        <v>4</v>
      </c>
      <c r="C1644" s="1" t="str">
        <f>"陈惠娟"</f>
        <v>陈惠娟</v>
      </c>
      <c r="D1644" s="1" t="str">
        <f>REPLACE([1]Sheet1!B1644,7,4,"****")</f>
        <v>460004****11073226</v>
      </c>
    </row>
    <row r="1645" spans="1:4" ht="14.25" customHeight="1">
      <c r="A1645" s="1">
        <v>1644</v>
      </c>
      <c r="B1645" s="1" t="s">
        <v>4</v>
      </c>
      <c r="C1645" s="1" t="str">
        <f>"李佳禧"</f>
        <v>李佳禧</v>
      </c>
      <c r="D1645" s="1" t="str">
        <f>REPLACE([1]Sheet1!B1645,7,4,"****")</f>
        <v>460027****11306629</v>
      </c>
    </row>
    <row r="1646" spans="1:4" ht="14.25" customHeight="1">
      <c r="A1646" s="1">
        <v>1645</v>
      </c>
      <c r="B1646" s="1" t="s">
        <v>4</v>
      </c>
      <c r="C1646" s="1" t="str">
        <f>"李紫媛"</f>
        <v>李紫媛</v>
      </c>
      <c r="D1646" s="1" t="str">
        <f>REPLACE([1]Sheet1!B1646,7,4,"****")</f>
        <v>460300****06180024</v>
      </c>
    </row>
    <row r="1647" spans="1:4" ht="14.25" customHeight="1">
      <c r="A1647" s="1">
        <v>1646</v>
      </c>
      <c r="B1647" s="1" t="s">
        <v>4</v>
      </c>
      <c r="C1647" s="1" t="str">
        <f>"王炳焱"</f>
        <v>王炳焱</v>
      </c>
      <c r="D1647" s="1" t="str">
        <f>REPLACE([1]Sheet1!B1647,7,4,"****")</f>
        <v>411527****12300514</v>
      </c>
    </row>
    <row r="1648" spans="1:4" ht="14.25" customHeight="1">
      <c r="A1648" s="1">
        <v>1647</v>
      </c>
      <c r="B1648" s="1" t="s">
        <v>4</v>
      </c>
      <c r="C1648" s="1" t="str">
        <f>"夏所伟"</f>
        <v>夏所伟</v>
      </c>
      <c r="D1648" s="1" t="str">
        <f>REPLACE([1]Sheet1!B1648,7,4,"****")</f>
        <v>460033****02100059</v>
      </c>
    </row>
    <row r="1649" spans="1:4" ht="14.25" customHeight="1">
      <c r="A1649" s="1">
        <v>1648</v>
      </c>
      <c r="B1649" s="1" t="s">
        <v>4</v>
      </c>
      <c r="C1649" s="1" t="str">
        <f>"李平"</f>
        <v>李平</v>
      </c>
      <c r="D1649" s="1" t="str">
        <f>REPLACE([1]Sheet1!B1649,7,4,"****")</f>
        <v>460104****01120028</v>
      </c>
    </row>
    <row r="1650" spans="1:4" ht="14.25" customHeight="1">
      <c r="A1650" s="1">
        <v>1649</v>
      </c>
      <c r="B1650" s="1" t="s">
        <v>4</v>
      </c>
      <c r="C1650" s="1" t="str">
        <f>"莫清芳"</f>
        <v>莫清芳</v>
      </c>
      <c r="D1650" s="1" t="str">
        <f>REPLACE([1]Sheet1!B1650,7,4,"****")</f>
        <v>460025****04050626</v>
      </c>
    </row>
    <row r="1651" spans="1:4" ht="14.25" customHeight="1">
      <c r="A1651" s="1">
        <v>1650</v>
      </c>
      <c r="B1651" s="1" t="s">
        <v>5</v>
      </c>
      <c r="C1651" s="1" t="str">
        <f>"陈彩虹"</f>
        <v>陈彩虹</v>
      </c>
      <c r="D1651" s="1" t="str">
        <f>REPLACE([1]Sheet1!B1651,7,4,"****")</f>
        <v>460007****03150822</v>
      </c>
    </row>
    <row r="1652" spans="1:4" ht="14.25" customHeight="1">
      <c r="A1652" s="1">
        <v>1651</v>
      </c>
      <c r="B1652" s="1" t="s">
        <v>4</v>
      </c>
      <c r="C1652" s="1" t="str">
        <f>"陈芷莹"</f>
        <v>陈芷莹</v>
      </c>
      <c r="D1652" s="1" t="str">
        <f>REPLACE([1]Sheet1!B1652,7,4,"****")</f>
        <v>460035****06270923</v>
      </c>
    </row>
    <row r="1653" spans="1:4" ht="14.25" customHeight="1">
      <c r="A1653" s="1">
        <v>1652</v>
      </c>
      <c r="B1653" s="1" t="s">
        <v>4</v>
      </c>
      <c r="C1653" s="1" t="str">
        <f>"吴月圆"</f>
        <v>吴月圆</v>
      </c>
      <c r="D1653" s="1" t="str">
        <f>REPLACE([1]Sheet1!B1653,7,4,"****")</f>
        <v>460003****09115868</v>
      </c>
    </row>
    <row r="1654" spans="1:4" ht="14.25" customHeight="1">
      <c r="A1654" s="1">
        <v>1653</v>
      </c>
      <c r="B1654" s="1" t="s">
        <v>4</v>
      </c>
      <c r="C1654" s="1" t="str">
        <f>"左蓉"</f>
        <v>左蓉</v>
      </c>
      <c r="D1654" s="1" t="str">
        <f>REPLACE([1]Sheet1!B1654,7,4,"****")</f>
        <v>360321****06080022</v>
      </c>
    </row>
    <row r="1655" spans="1:4" ht="14.25" customHeight="1">
      <c r="A1655" s="1">
        <v>1654</v>
      </c>
      <c r="B1655" s="1" t="s">
        <v>4</v>
      </c>
      <c r="C1655" s="1" t="str">
        <f>"陈洋"</f>
        <v>陈洋</v>
      </c>
      <c r="D1655" s="1" t="str">
        <f>REPLACE([1]Sheet1!B1655,7,4,"****")</f>
        <v>150422****02113629</v>
      </c>
    </row>
    <row r="1656" spans="1:4" ht="14.25" customHeight="1">
      <c r="A1656" s="1">
        <v>1655</v>
      </c>
      <c r="B1656" s="1" t="s">
        <v>4</v>
      </c>
      <c r="C1656" s="1" t="str">
        <f>"赖加利"</f>
        <v>赖加利</v>
      </c>
      <c r="D1656" s="1" t="str">
        <f>REPLACE([1]Sheet1!B1656,7,4,"****")</f>
        <v>460007****11020013</v>
      </c>
    </row>
    <row r="1657" spans="1:4" ht="14.25" customHeight="1">
      <c r="A1657" s="1">
        <v>1656</v>
      </c>
      <c r="B1657" s="1" t="s">
        <v>4</v>
      </c>
      <c r="C1657" s="1" t="str">
        <f>"许琨"</f>
        <v>许琨</v>
      </c>
      <c r="D1657" s="1" t="str">
        <f>REPLACE([1]Sheet1!B1657,7,4,"****")</f>
        <v>460102****0316154X</v>
      </c>
    </row>
    <row r="1658" spans="1:4" ht="14.25" customHeight="1">
      <c r="A1658" s="1">
        <v>1657</v>
      </c>
      <c r="B1658" s="1" t="s">
        <v>4</v>
      </c>
      <c r="C1658" s="1" t="str">
        <f>"马小燕"</f>
        <v>马小燕</v>
      </c>
      <c r="D1658" s="1" t="str">
        <f>REPLACE([1]Sheet1!B1658,7,4,"****")</f>
        <v>330327****10157242</v>
      </c>
    </row>
    <row r="1659" spans="1:4" ht="14.25" customHeight="1">
      <c r="A1659" s="1">
        <v>1658</v>
      </c>
      <c r="B1659" s="1" t="s">
        <v>4</v>
      </c>
      <c r="C1659" s="1" t="str">
        <f>"谢慧"</f>
        <v>谢慧</v>
      </c>
      <c r="D1659" s="1" t="str">
        <f>REPLACE([1]Sheet1!B1659,7,4,"****")</f>
        <v>460027****0919292X</v>
      </c>
    </row>
    <row r="1660" spans="1:4" ht="14.25" customHeight="1">
      <c r="A1660" s="1">
        <v>1659</v>
      </c>
      <c r="B1660" s="1" t="s">
        <v>4</v>
      </c>
      <c r="C1660" s="1" t="str">
        <f>"李艳艳"</f>
        <v>李艳艳</v>
      </c>
      <c r="D1660" s="1" t="str">
        <f>REPLACE([1]Sheet1!B1660,7,4,"****")</f>
        <v>460300****11050049</v>
      </c>
    </row>
    <row r="1661" spans="1:4" ht="14.25" customHeight="1">
      <c r="A1661" s="1">
        <v>1660</v>
      </c>
      <c r="B1661" s="1" t="s">
        <v>4</v>
      </c>
      <c r="C1661" s="1" t="str">
        <f>"谢度顺"</f>
        <v>谢度顺</v>
      </c>
      <c r="D1661" s="1" t="str">
        <f>REPLACE([1]Sheet1!B1661,7,4,"****")</f>
        <v>460002****06164112</v>
      </c>
    </row>
    <row r="1662" spans="1:4" ht="14.25" customHeight="1">
      <c r="A1662" s="1">
        <v>1661</v>
      </c>
      <c r="B1662" s="1" t="s">
        <v>4</v>
      </c>
      <c r="C1662" s="1" t="str">
        <f>"符钊源"</f>
        <v>符钊源</v>
      </c>
      <c r="D1662" s="1" t="str">
        <f>REPLACE([1]Sheet1!B1662,7,4,"****")</f>
        <v>460003****07190219</v>
      </c>
    </row>
    <row r="1663" spans="1:4" ht="14.25" customHeight="1">
      <c r="A1663" s="1">
        <v>1662</v>
      </c>
      <c r="B1663" s="1" t="s">
        <v>4</v>
      </c>
      <c r="C1663" s="1" t="str">
        <f>"周莹莉"</f>
        <v>周莹莉</v>
      </c>
      <c r="D1663" s="1" t="str">
        <f>REPLACE([1]Sheet1!B1663,7,4,"****")</f>
        <v>460036****10270025</v>
      </c>
    </row>
    <row r="1664" spans="1:4" ht="14.25" customHeight="1">
      <c r="A1664" s="1">
        <v>1663</v>
      </c>
      <c r="B1664" s="1" t="s">
        <v>4</v>
      </c>
      <c r="C1664" s="1" t="str">
        <f>"王好"</f>
        <v>王好</v>
      </c>
      <c r="D1664" s="1" t="str">
        <f>REPLACE([1]Sheet1!B1664,7,4,"****")</f>
        <v>460027****06154736</v>
      </c>
    </row>
    <row r="1665" spans="1:4" ht="14.25" customHeight="1">
      <c r="A1665" s="1">
        <v>1664</v>
      </c>
      <c r="B1665" s="1" t="s">
        <v>4</v>
      </c>
      <c r="C1665" s="1" t="str">
        <f>"田健"</f>
        <v>田健</v>
      </c>
      <c r="D1665" s="1" t="str">
        <f>REPLACE([1]Sheet1!B1665,7,4,"****")</f>
        <v>460004****03145012</v>
      </c>
    </row>
    <row r="1666" spans="1:4" ht="14.25" customHeight="1">
      <c r="A1666" s="1">
        <v>1665</v>
      </c>
      <c r="B1666" s="1" t="s">
        <v>4</v>
      </c>
      <c r="C1666" s="1" t="str">
        <f>"符慧"</f>
        <v>符慧</v>
      </c>
      <c r="D1666" s="1" t="str">
        <f>REPLACE([1]Sheet1!B1666,7,4,"****")</f>
        <v>460031****11270840</v>
      </c>
    </row>
    <row r="1667" spans="1:4" ht="14.25" customHeight="1">
      <c r="A1667" s="1">
        <v>1666</v>
      </c>
      <c r="B1667" s="1" t="s">
        <v>6</v>
      </c>
      <c r="C1667" s="1" t="str">
        <f>"羊光国"</f>
        <v>羊光国</v>
      </c>
      <c r="D1667" s="1" t="str">
        <f>REPLACE([1]Sheet1!B1667,7,4,"****")</f>
        <v>460003****12280417</v>
      </c>
    </row>
    <row r="1668" spans="1:4" ht="14.25" customHeight="1">
      <c r="A1668" s="1">
        <v>1667</v>
      </c>
      <c r="B1668" s="1" t="s">
        <v>5</v>
      </c>
      <c r="C1668" s="1" t="str">
        <f>"叶秋美"</f>
        <v>叶秋美</v>
      </c>
      <c r="D1668" s="1" t="str">
        <f>REPLACE([1]Sheet1!B1668,7,4,"****")</f>
        <v>460026****07023023</v>
      </c>
    </row>
    <row r="1669" spans="1:4" ht="14.25" customHeight="1">
      <c r="A1669" s="1">
        <v>1668</v>
      </c>
      <c r="B1669" s="1" t="s">
        <v>4</v>
      </c>
      <c r="C1669" s="1" t="str">
        <f>"陈保杉"</f>
        <v>陈保杉</v>
      </c>
      <c r="D1669" s="1" t="str">
        <f>REPLACE([1]Sheet1!B1669,7,4,"****")</f>
        <v>460004****0309581X</v>
      </c>
    </row>
    <row r="1670" spans="1:4" ht="14.25" customHeight="1">
      <c r="A1670" s="1">
        <v>1669</v>
      </c>
      <c r="B1670" s="1" t="s">
        <v>5</v>
      </c>
      <c r="C1670" s="1" t="str">
        <f>"王腾川"</f>
        <v>王腾川</v>
      </c>
      <c r="D1670" s="1" t="str">
        <f>REPLACE([1]Sheet1!B1670,7,4,"****")</f>
        <v>460103****0305273X</v>
      </c>
    </row>
    <row r="1671" spans="1:4" ht="14.25" customHeight="1">
      <c r="A1671" s="1">
        <v>1670</v>
      </c>
      <c r="B1671" s="1" t="s">
        <v>4</v>
      </c>
      <c r="C1671" s="1" t="str">
        <f>"梁雪梅"</f>
        <v>梁雪梅</v>
      </c>
      <c r="D1671" s="1" t="str">
        <f>REPLACE([1]Sheet1!B1671,7,4,"****")</f>
        <v>460031****08141223</v>
      </c>
    </row>
    <row r="1672" spans="1:4" ht="14.25" customHeight="1">
      <c r="A1672" s="1">
        <v>1671</v>
      </c>
      <c r="B1672" s="1" t="s">
        <v>4</v>
      </c>
      <c r="C1672" s="1" t="str">
        <f>"黄宗良"</f>
        <v>黄宗良</v>
      </c>
      <c r="D1672" s="1" t="str">
        <f>REPLACE([1]Sheet1!B1672,7,4,"****")</f>
        <v>460103****0825033X</v>
      </c>
    </row>
    <row r="1673" spans="1:4" ht="14.25" customHeight="1">
      <c r="A1673" s="1">
        <v>1672</v>
      </c>
      <c r="B1673" s="1" t="s">
        <v>4</v>
      </c>
      <c r="C1673" s="1" t="str">
        <f>"李曜辰"</f>
        <v>李曜辰</v>
      </c>
      <c r="D1673" s="1" t="str">
        <f>REPLACE([1]Sheet1!B1673,7,4,"****")</f>
        <v>460004****0522641X</v>
      </c>
    </row>
    <row r="1674" spans="1:4" ht="14.25" customHeight="1">
      <c r="A1674" s="1">
        <v>1673</v>
      </c>
      <c r="B1674" s="1" t="s">
        <v>4</v>
      </c>
      <c r="C1674" s="1" t="str">
        <f>"吕夏"</f>
        <v>吕夏</v>
      </c>
      <c r="D1674" s="1" t="str">
        <f>REPLACE([1]Sheet1!B1674,7,4,"****")</f>
        <v>460022****06240327</v>
      </c>
    </row>
    <row r="1675" spans="1:4" ht="14.25" customHeight="1">
      <c r="A1675" s="1">
        <v>1674</v>
      </c>
      <c r="B1675" s="1" t="s">
        <v>4</v>
      </c>
      <c r="C1675" s="1" t="str">
        <f>"陈美君"</f>
        <v>陈美君</v>
      </c>
      <c r="D1675" s="1" t="str">
        <f>REPLACE([1]Sheet1!B1675,7,4,"****")</f>
        <v>460200****05195125</v>
      </c>
    </row>
    <row r="1676" spans="1:4" ht="14.25" customHeight="1">
      <c r="A1676" s="1">
        <v>1675</v>
      </c>
      <c r="B1676" s="1" t="s">
        <v>5</v>
      </c>
      <c r="C1676" s="1" t="str">
        <f>"田华"</f>
        <v>田华</v>
      </c>
      <c r="D1676" s="1" t="str">
        <f>REPLACE([1]Sheet1!B1676,7,4,"****")</f>
        <v>130530****11200036</v>
      </c>
    </row>
    <row r="1677" spans="1:4" ht="14.25" customHeight="1">
      <c r="A1677" s="1">
        <v>1676</v>
      </c>
      <c r="B1677" s="1" t="s">
        <v>4</v>
      </c>
      <c r="C1677" s="1" t="str">
        <f>"符峥"</f>
        <v>符峥</v>
      </c>
      <c r="D1677" s="1" t="str">
        <f>REPLACE([1]Sheet1!B1677,7,4,"****")</f>
        <v>460102****01201254</v>
      </c>
    </row>
    <row r="1678" spans="1:4" ht="14.25" customHeight="1">
      <c r="A1678" s="1">
        <v>1677</v>
      </c>
      <c r="B1678" s="1" t="s">
        <v>11</v>
      </c>
      <c r="C1678" s="1" t="str">
        <f>"谭富元"</f>
        <v>谭富元</v>
      </c>
      <c r="D1678" s="1" t="str">
        <f>REPLACE([1]Sheet1!B1678,7,4,"****")</f>
        <v>440783****11085138</v>
      </c>
    </row>
    <row r="1679" spans="1:4" ht="14.25" customHeight="1">
      <c r="A1679" s="1">
        <v>1678</v>
      </c>
      <c r="B1679" s="1" t="s">
        <v>4</v>
      </c>
      <c r="C1679" s="1" t="str">
        <f>"曾彩丹"</f>
        <v>曾彩丹</v>
      </c>
      <c r="D1679" s="1" t="str">
        <f>REPLACE([1]Sheet1!B1679,7,4,"****")</f>
        <v>460003****11077422</v>
      </c>
    </row>
    <row r="1680" spans="1:4" ht="14.25" customHeight="1">
      <c r="A1680" s="1">
        <v>1679</v>
      </c>
      <c r="B1680" s="1" t="s">
        <v>4</v>
      </c>
      <c r="C1680" s="1" t="str">
        <f>"张耀心"</f>
        <v>张耀心</v>
      </c>
      <c r="D1680" s="1" t="str">
        <f>REPLACE([1]Sheet1!B1680,7,4,"****")</f>
        <v>220202****07261882</v>
      </c>
    </row>
    <row r="1681" spans="1:4" ht="14.25" customHeight="1">
      <c r="A1681" s="1">
        <v>1680</v>
      </c>
      <c r="B1681" s="1" t="s">
        <v>4</v>
      </c>
      <c r="C1681" s="1" t="str">
        <f>"欧阳艳"</f>
        <v>欧阳艳</v>
      </c>
      <c r="D1681" s="1" t="str">
        <f>REPLACE([1]Sheet1!B1681,7,4,"****")</f>
        <v>460103****11092126</v>
      </c>
    </row>
    <row r="1682" spans="1:4" ht="14.25" customHeight="1">
      <c r="A1682" s="1">
        <v>1681</v>
      </c>
      <c r="B1682" s="1" t="s">
        <v>4</v>
      </c>
      <c r="C1682" s="1" t="str">
        <f>"洪德大"</f>
        <v>洪德大</v>
      </c>
      <c r="D1682" s="1" t="str">
        <f>REPLACE([1]Sheet1!B1682,7,4,"****")</f>
        <v>460027****08101758</v>
      </c>
    </row>
    <row r="1683" spans="1:4" ht="14.25" customHeight="1">
      <c r="A1683" s="1">
        <v>1682</v>
      </c>
      <c r="B1683" s="1" t="s">
        <v>5</v>
      </c>
      <c r="C1683" s="1" t="str">
        <f>"陈惠音"</f>
        <v>陈惠音</v>
      </c>
      <c r="D1683" s="1" t="str">
        <f>REPLACE([1]Sheet1!B1683,7,4,"****")</f>
        <v>460103****10042721</v>
      </c>
    </row>
    <row r="1684" spans="1:4" ht="14.25" customHeight="1">
      <c r="A1684" s="1">
        <v>1683</v>
      </c>
      <c r="B1684" s="1" t="s">
        <v>4</v>
      </c>
      <c r="C1684" s="1" t="str">
        <f>"林强"</f>
        <v>林强</v>
      </c>
      <c r="D1684" s="1" t="str">
        <f>REPLACE([1]Sheet1!B1684,7,4,"****")</f>
        <v>460004****05060033</v>
      </c>
    </row>
    <row r="1685" spans="1:4" ht="14.25" customHeight="1">
      <c r="A1685" s="1">
        <v>1684</v>
      </c>
      <c r="B1685" s="1" t="s">
        <v>4</v>
      </c>
      <c r="C1685" s="1" t="str">
        <f>"王家宇"</f>
        <v>王家宇</v>
      </c>
      <c r="D1685" s="1" t="str">
        <f>REPLACE([1]Sheet1!B1685,7,4,"****")</f>
        <v>460006****11280239</v>
      </c>
    </row>
    <row r="1686" spans="1:4" ht="14.25" customHeight="1">
      <c r="A1686" s="1">
        <v>1685</v>
      </c>
      <c r="B1686" s="1" t="s">
        <v>4</v>
      </c>
      <c r="C1686" s="1" t="str">
        <f>"赵侣娜"</f>
        <v>赵侣娜</v>
      </c>
      <c r="D1686" s="1" t="str">
        <f>REPLACE([1]Sheet1!B1686,7,4,"****")</f>
        <v>460007****07127245</v>
      </c>
    </row>
    <row r="1687" spans="1:4" ht="14.25" customHeight="1">
      <c r="A1687" s="1">
        <v>1686</v>
      </c>
      <c r="B1687" s="1" t="s">
        <v>4</v>
      </c>
      <c r="C1687" s="1" t="str">
        <f>"王安帅"</f>
        <v>王安帅</v>
      </c>
      <c r="D1687" s="1" t="str">
        <f>REPLACE([1]Sheet1!B1687,7,4,"****")</f>
        <v>460034****05201533</v>
      </c>
    </row>
    <row r="1688" spans="1:4" ht="14.25" customHeight="1">
      <c r="A1688" s="1">
        <v>1687</v>
      </c>
      <c r="B1688" s="1" t="s">
        <v>11</v>
      </c>
      <c r="C1688" s="1" t="str">
        <f>"赵世琦"</f>
        <v>赵世琦</v>
      </c>
      <c r="D1688" s="1" t="str">
        <f>REPLACE([1]Sheet1!B1688,7,4,"****")</f>
        <v>372901****08269393</v>
      </c>
    </row>
    <row r="1689" spans="1:4" ht="14.25" customHeight="1">
      <c r="A1689" s="1">
        <v>1688</v>
      </c>
      <c r="B1689" s="1" t="s">
        <v>4</v>
      </c>
      <c r="C1689" s="1" t="str">
        <f>"邢增益"</f>
        <v>邢增益</v>
      </c>
      <c r="D1689" s="1" t="str">
        <f>REPLACE([1]Sheet1!B1689,7,4,"****")</f>
        <v>460033****05163225</v>
      </c>
    </row>
    <row r="1690" spans="1:4" ht="14.25" customHeight="1">
      <c r="A1690" s="1">
        <v>1689</v>
      </c>
      <c r="B1690" s="1" t="s">
        <v>4</v>
      </c>
      <c r="C1690" s="1" t="str">
        <f>"吴瑞雯"</f>
        <v>吴瑞雯</v>
      </c>
      <c r="D1690" s="1" t="str">
        <f>REPLACE([1]Sheet1!B1690,7,4,"****")</f>
        <v>460025****12314527</v>
      </c>
    </row>
    <row r="1691" spans="1:4" ht="14.25" customHeight="1">
      <c r="A1691" s="1">
        <v>1690</v>
      </c>
      <c r="B1691" s="1" t="s">
        <v>4</v>
      </c>
      <c r="C1691" s="1" t="str">
        <f>"庄秋帆"</f>
        <v>庄秋帆</v>
      </c>
      <c r="D1691" s="1" t="str">
        <f>REPLACE([1]Sheet1!B1691,7,4,"****")</f>
        <v>460028****06030422</v>
      </c>
    </row>
    <row r="1692" spans="1:4" ht="14.25" customHeight="1">
      <c r="A1692" s="1">
        <v>1691</v>
      </c>
      <c r="B1692" s="1" t="s">
        <v>5</v>
      </c>
      <c r="C1692" s="1" t="str">
        <f>"蔡妹玲"</f>
        <v>蔡妹玲</v>
      </c>
      <c r="D1692" s="1" t="str">
        <f>REPLACE([1]Sheet1!B1692,7,4,"****")</f>
        <v>460028****02193624</v>
      </c>
    </row>
    <row r="1693" spans="1:4" ht="14.25" customHeight="1">
      <c r="A1693" s="1">
        <v>1692</v>
      </c>
      <c r="B1693" s="1" t="s">
        <v>5</v>
      </c>
      <c r="C1693" s="1" t="str">
        <f>"谢宏华"</f>
        <v>谢宏华</v>
      </c>
      <c r="D1693" s="1" t="str">
        <f>REPLACE([1]Sheet1!B1693,7,4,"****")</f>
        <v>350824****07100424</v>
      </c>
    </row>
    <row r="1694" spans="1:4" ht="14.25" customHeight="1">
      <c r="A1694" s="1">
        <v>1693</v>
      </c>
      <c r="B1694" s="1" t="s">
        <v>4</v>
      </c>
      <c r="C1694" s="1" t="str">
        <f>"陈雅婷"</f>
        <v>陈雅婷</v>
      </c>
      <c r="D1694" s="1" t="str">
        <f>REPLACE([1]Sheet1!B1694,7,4,"****")</f>
        <v>460026****10304520</v>
      </c>
    </row>
    <row r="1695" spans="1:4" ht="14.25" customHeight="1">
      <c r="A1695" s="1">
        <v>1694</v>
      </c>
      <c r="B1695" s="1" t="s">
        <v>4</v>
      </c>
      <c r="C1695" s="1" t="str">
        <f>"何冰枝"</f>
        <v>何冰枝</v>
      </c>
      <c r="D1695" s="1" t="str">
        <f>REPLACE([1]Sheet1!B1695,7,4,"****")</f>
        <v>430422****11084601</v>
      </c>
    </row>
    <row r="1696" spans="1:4" ht="14.25" customHeight="1">
      <c r="A1696" s="1">
        <v>1695</v>
      </c>
      <c r="B1696" s="1" t="s">
        <v>4</v>
      </c>
      <c r="C1696" s="1" t="str">
        <f>"符智强"</f>
        <v>符智强</v>
      </c>
      <c r="D1696" s="1" t="str">
        <f>REPLACE([1]Sheet1!B1696,7,4,"****")</f>
        <v>460030****07050336</v>
      </c>
    </row>
    <row r="1697" spans="1:4" ht="14.25" customHeight="1">
      <c r="A1697" s="1">
        <v>1696</v>
      </c>
      <c r="B1697" s="1" t="s">
        <v>4</v>
      </c>
      <c r="C1697" s="1" t="str">
        <f>"符云华"</f>
        <v>符云华</v>
      </c>
      <c r="D1697" s="1" t="str">
        <f>REPLACE([1]Sheet1!B1697,7,4,"****")</f>
        <v>460103****0109062X</v>
      </c>
    </row>
    <row r="1698" spans="1:4" ht="14.25" customHeight="1">
      <c r="A1698" s="1">
        <v>1697</v>
      </c>
      <c r="B1698" s="1" t="s">
        <v>5</v>
      </c>
      <c r="C1698" s="1" t="str">
        <f>"王宸杰"</f>
        <v>王宸杰</v>
      </c>
      <c r="D1698" s="1" t="str">
        <f>REPLACE([1]Sheet1!B1698,7,4,"****")</f>
        <v>460102****05271219</v>
      </c>
    </row>
    <row r="1699" spans="1:4" ht="14.25" customHeight="1">
      <c r="A1699" s="1">
        <v>1698</v>
      </c>
      <c r="B1699" s="1" t="s">
        <v>4</v>
      </c>
      <c r="C1699" s="1" t="str">
        <f>"梁昌特"</f>
        <v>梁昌特</v>
      </c>
      <c r="D1699" s="1" t="str">
        <f>REPLACE([1]Sheet1!B1699,7,4,"****")</f>
        <v>460002****04252513</v>
      </c>
    </row>
    <row r="1700" spans="1:4" ht="14.25" customHeight="1">
      <c r="A1700" s="1">
        <v>1699</v>
      </c>
      <c r="B1700" s="1" t="s">
        <v>4</v>
      </c>
      <c r="C1700" s="1" t="str">
        <f>"林俊辉"</f>
        <v>林俊辉</v>
      </c>
      <c r="D1700" s="1" t="str">
        <f>REPLACE([1]Sheet1!B1700,7,4,"****")</f>
        <v>440881****07263515</v>
      </c>
    </row>
    <row r="1701" spans="1:4" ht="14.25" customHeight="1">
      <c r="A1701" s="1">
        <v>1700</v>
      </c>
      <c r="B1701" s="1" t="s">
        <v>4</v>
      </c>
      <c r="C1701" s="1" t="str">
        <f>"甘英月"</f>
        <v>甘英月</v>
      </c>
      <c r="D1701" s="1" t="str">
        <f>REPLACE([1]Sheet1!B1701,7,4,"****")</f>
        <v>460004****0722522X</v>
      </c>
    </row>
    <row r="1702" spans="1:4" ht="14.25" customHeight="1">
      <c r="A1702" s="1">
        <v>1701</v>
      </c>
      <c r="B1702" s="1" t="s">
        <v>4</v>
      </c>
      <c r="C1702" s="1" t="str">
        <f>"丁睿撷"</f>
        <v>丁睿撷</v>
      </c>
      <c r="D1702" s="1" t="str">
        <f>REPLACE([1]Sheet1!B1702,7,4,"****")</f>
        <v>430902****10051523</v>
      </c>
    </row>
    <row r="1703" spans="1:4" ht="14.25" customHeight="1">
      <c r="A1703" s="1">
        <v>1702</v>
      </c>
      <c r="B1703" s="1" t="s">
        <v>5</v>
      </c>
      <c r="C1703" s="1" t="str">
        <f>"黎泽弘"</f>
        <v>黎泽弘</v>
      </c>
      <c r="D1703" s="1" t="str">
        <f>REPLACE([1]Sheet1!B1703,7,4,"****")</f>
        <v>460103****08130310</v>
      </c>
    </row>
    <row r="1704" spans="1:4" ht="14.25" customHeight="1">
      <c r="A1704" s="1">
        <v>1703</v>
      </c>
      <c r="B1704" s="1" t="s">
        <v>4</v>
      </c>
      <c r="C1704" s="1" t="str">
        <f>"符玉婷"</f>
        <v>符玉婷</v>
      </c>
      <c r="D1704" s="1" t="str">
        <f>REPLACE([1]Sheet1!B1704,7,4,"****")</f>
        <v>460004****07260047</v>
      </c>
    </row>
    <row r="1705" spans="1:4" ht="14.25" customHeight="1">
      <c r="A1705" s="1">
        <v>1704</v>
      </c>
      <c r="B1705" s="1" t="s">
        <v>5</v>
      </c>
      <c r="C1705" s="1" t="str">
        <f>"王志幸"</f>
        <v>王志幸</v>
      </c>
      <c r="D1705" s="1" t="str">
        <f>REPLACE([1]Sheet1!B1705,7,4,"****")</f>
        <v>360782****01095214</v>
      </c>
    </row>
    <row r="1706" spans="1:4" ht="14.25" customHeight="1">
      <c r="A1706" s="1">
        <v>1705</v>
      </c>
      <c r="B1706" s="1" t="s">
        <v>4</v>
      </c>
      <c r="C1706" s="1" t="str">
        <f>"姜雨婷"</f>
        <v>姜雨婷</v>
      </c>
      <c r="D1706" s="1" t="str">
        <f>REPLACE([1]Sheet1!B1706,7,4,"****")</f>
        <v>460027****11200408</v>
      </c>
    </row>
    <row r="1707" spans="1:4" ht="14.25" customHeight="1">
      <c r="A1707" s="1">
        <v>1706</v>
      </c>
      <c r="B1707" s="1" t="s">
        <v>4</v>
      </c>
      <c r="C1707" s="1" t="str">
        <f>"吴菊香"</f>
        <v>吴菊香</v>
      </c>
      <c r="D1707" s="1" t="str">
        <f>REPLACE([1]Sheet1!B1707,7,4,"****")</f>
        <v>460003****09174221</v>
      </c>
    </row>
    <row r="1708" spans="1:4" ht="14.25" customHeight="1">
      <c r="A1708" s="1">
        <v>1707</v>
      </c>
      <c r="B1708" s="1" t="s">
        <v>4</v>
      </c>
      <c r="C1708" s="1" t="str">
        <f>"陈苗"</f>
        <v>陈苗</v>
      </c>
      <c r="D1708" s="1" t="str">
        <f>REPLACE([1]Sheet1!B1708,7,4,"****")</f>
        <v>420881****09230022</v>
      </c>
    </row>
    <row r="1709" spans="1:4" ht="14.25" customHeight="1">
      <c r="A1709" s="1">
        <v>1708</v>
      </c>
      <c r="B1709" s="1" t="s">
        <v>4</v>
      </c>
      <c r="C1709" s="1" t="str">
        <f>"洪滔"</f>
        <v>洪滔</v>
      </c>
      <c r="D1709" s="1" t="str">
        <f>REPLACE([1]Sheet1!B1709,7,4,"****")</f>
        <v>230521****02050020</v>
      </c>
    </row>
    <row r="1710" spans="1:4" ht="14.25" customHeight="1">
      <c r="A1710" s="1">
        <v>1709</v>
      </c>
      <c r="B1710" s="1" t="s">
        <v>4</v>
      </c>
      <c r="C1710" s="1" t="str">
        <f>"郑丽梅"</f>
        <v>郑丽梅</v>
      </c>
      <c r="D1710" s="1" t="str">
        <f>REPLACE([1]Sheet1!B1710,7,4,"****")</f>
        <v>460006****03057242</v>
      </c>
    </row>
    <row r="1711" spans="1:4" ht="14.25" customHeight="1">
      <c r="A1711" s="1">
        <v>1710</v>
      </c>
      <c r="B1711" s="1" t="s">
        <v>4</v>
      </c>
      <c r="C1711" s="1" t="str">
        <f>"王石"</f>
        <v>王石</v>
      </c>
      <c r="D1711" s="1" t="str">
        <f>REPLACE([1]Sheet1!B1711,7,4,"****")</f>
        <v>460025****08102718</v>
      </c>
    </row>
    <row r="1712" spans="1:4" ht="14.25" customHeight="1">
      <c r="A1712" s="1">
        <v>1711</v>
      </c>
      <c r="B1712" s="1" t="s">
        <v>4</v>
      </c>
      <c r="C1712" s="1" t="str">
        <f>"王青玉"</f>
        <v>王青玉</v>
      </c>
      <c r="D1712" s="1" t="str">
        <f>REPLACE([1]Sheet1!B1712,7,4,"****")</f>
        <v>460004****12264448</v>
      </c>
    </row>
    <row r="1713" spans="1:4" ht="14.25" customHeight="1">
      <c r="A1713" s="1">
        <v>1712</v>
      </c>
      <c r="B1713" s="1" t="s">
        <v>4</v>
      </c>
      <c r="C1713" s="1" t="str">
        <f>"占兴雪"</f>
        <v>占兴雪</v>
      </c>
      <c r="D1713" s="1" t="str">
        <f>REPLACE([1]Sheet1!B1713,7,4,"****")</f>
        <v>460200****03152788</v>
      </c>
    </row>
    <row r="1714" spans="1:4" ht="14.25" customHeight="1">
      <c r="A1714" s="1">
        <v>1713</v>
      </c>
      <c r="B1714" s="1" t="s">
        <v>4</v>
      </c>
      <c r="C1714" s="1" t="str">
        <f>"杨蝶"</f>
        <v>杨蝶</v>
      </c>
      <c r="D1714" s="1" t="str">
        <f>REPLACE([1]Sheet1!B1714,7,4,"****")</f>
        <v>460005****08024827</v>
      </c>
    </row>
    <row r="1715" spans="1:4" ht="14.25" customHeight="1">
      <c r="A1715" s="1">
        <v>1714</v>
      </c>
      <c r="B1715" s="1" t="s">
        <v>7</v>
      </c>
      <c r="C1715" s="1" t="str">
        <f>"孙伟男"</f>
        <v>孙伟男</v>
      </c>
      <c r="D1715" s="1" t="str">
        <f>REPLACE([1]Sheet1!B1715,7,4,"****")</f>
        <v>150429****1014361X</v>
      </c>
    </row>
    <row r="1716" spans="1:4" ht="14.25" customHeight="1">
      <c r="A1716" s="1">
        <v>1715</v>
      </c>
      <c r="B1716" s="1" t="s">
        <v>4</v>
      </c>
      <c r="C1716" s="1" t="str">
        <f>"郑植耀"</f>
        <v>郑植耀</v>
      </c>
      <c r="D1716" s="1" t="str">
        <f>REPLACE([1]Sheet1!B1716,7,4,"****")</f>
        <v>460026****06095111</v>
      </c>
    </row>
    <row r="1717" spans="1:4" ht="14.25" customHeight="1">
      <c r="A1717" s="1">
        <v>1716</v>
      </c>
      <c r="B1717" s="1" t="s">
        <v>4</v>
      </c>
      <c r="C1717" s="1" t="str">
        <f>"陈飞臻"</f>
        <v>陈飞臻</v>
      </c>
      <c r="D1717" s="1" t="str">
        <f>REPLACE([1]Sheet1!B1717,7,4,"****")</f>
        <v>460007****08060060</v>
      </c>
    </row>
    <row r="1718" spans="1:4" ht="14.25" customHeight="1">
      <c r="A1718" s="1">
        <v>1717</v>
      </c>
      <c r="B1718" s="1" t="s">
        <v>4</v>
      </c>
      <c r="C1718" s="1" t="str">
        <f>"黄钰媛"</f>
        <v>黄钰媛</v>
      </c>
      <c r="D1718" s="1" t="str">
        <f>REPLACE([1]Sheet1!B1718,7,4,"****")</f>
        <v>460102****12260922</v>
      </c>
    </row>
    <row r="1719" spans="1:4" ht="14.25" customHeight="1">
      <c r="A1719" s="1">
        <v>1718</v>
      </c>
      <c r="B1719" s="1" t="s">
        <v>4</v>
      </c>
      <c r="C1719" s="1" t="str">
        <f>"林敏"</f>
        <v>林敏</v>
      </c>
      <c r="D1719" s="1" t="str">
        <f>REPLACE([1]Sheet1!B1719,7,4,"****")</f>
        <v>460004****10085104</v>
      </c>
    </row>
    <row r="1720" spans="1:4" ht="14.25" customHeight="1">
      <c r="A1720" s="1">
        <v>1719</v>
      </c>
      <c r="B1720" s="1" t="s">
        <v>4</v>
      </c>
      <c r="C1720" s="1" t="str">
        <f>"陈太影"</f>
        <v>陈太影</v>
      </c>
      <c r="D1720" s="1" t="str">
        <f>REPLACE([1]Sheet1!B1720,7,4,"****")</f>
        <v>460007****09230028</v>
      </c>
    </row>
    <row r="1721" spans="1:4" ht="14.25" customHeight="1">
      <c r="A1721" s="1">
        <v>1720</v>
      </c>
      <c r="B1721" s="1" t="s">
        <v>4</v>
      </c>
      <c r="C1721" s="1" t="str">
        <f>"梁玉梅"</f>
        <v>梁玉梅</v>
      </c>
      <c r="D1721" s="1" t="str">
        <f>REPLACE([1]Sheet1!B1721,7,4,"****")</f>
        <v>460003****09111840</v>
      </c>
    </row>
    <row r="1722" spans="1:4" ht="14.25" customHeight="1">
      <c r="A1722" s="1">
        <v>1721</v>
      </c>
      <c r="B1722" s="1" t="s">
        <v>4</v>
      </c>
      <c r="C1722" s="1" t="str">
        <f>"曾海琼 "</f>
        <v>曾海琼</v>
      </c>
      <c r="D1722" s="1" t="str">
        <f>REPLACE([1]Sheet1!B1722,7,4,"****")</f>
        <v>460036****12200026</v>
      </c>
    </row>
    <row r="1723" spans="1:4" ht="14.25" customHeight="1">
      <c r="A1723" s="1">
        <v>1722</v>
      </c>
      <c r="B1723" s="1" t="s">
        <v>5</v>
      </c>
      <c r="C1723" s="1" t="str">
        <f>"黄琴"</f>
        <v>黄琴</v>
      </c>
      <c r="D1723" s="1" t="str">
        <f>REPLACE([1]Sheet1!B1723,7,4,"****")</f>
        <v>460021****03154422</v>
      </c>
    </row>
    <row r="1724" spans="1:4" ht="14.25" customHeight="1">
      <c r="A1724" s="1">
        <v>1723</v>
      </c>
      <c r="B1724" s="1" t="s">
        <v>4</v>
      </c>
      <c r="C1724" s="1" t="str">
        <f>"邹智"</f>
        <v>邹智</v>
      </c>
      <c r="D1724" s="1" t="str">
        <f>REPLACE([1]Sheet1!B1724,7,4,"****")</f>
        <v>460033****01181175</v>
      </c>
    </row>
    <row r="1725" spans="1:4" ht="14.25" customHeight="1">
      <c r="A1725" s="1">
        <v>1724</v>
      </c>
      <c r="B1725" s="1" t="s">
        <v>4</v>
      </c>
      <c r="C1725" s="1" t="str">
        <f>"陈献桃"</f>
        <v>陈献桃</v>
      </c>
      <c r="D1725" s="1" t="str">
        <f>REPLACE([1]Sheet1!B1725,7,4,"****")</f>
        <v>460004****04153227</v>
      </c>
    </row>
    <row r="1726" spans="1:4" ht="14.25" customHeight="1">
      <c r="A1726" s="1">
        <v>1725</v>
      </c>
      <c r="B1726" s="1" t="s">
        <v>4</v>
      </c>
      <c r="C1726" s="1" t="str">
        <f>"刘稍稍"</f>
        <v>刘稍稍</v>
      </c>
      <c r="D1726" s="1" t="str">
        <f>REPLACE([1]Sheet1!B1726,7,4,"****")</f>
        <v>460034****03261542</v>
      </c>
    </row>
    <row r="1727" spans="1:4" ht="14.25" customHeight="1">
      <c r="A1727" s="1">
        <v>1726</v>
      </c>
      <c r="B1727" s="1" t="s">
        <v>5</v>
      </c>
      <c r="C1727" s="1" t="str">
        <f>"陈元桢"</f>
        <v>陈元桢</v>
      </c>
      <c r="D1727" s="1" t="str">
        <f>REPLACE([1]Sheet1!B1727,7,4,"****")</f>
        <v>460025****03030025</v>
      </c>
    </row>
    <row r="1728" spans="1:4" ht="14.25" customHeight="1">
      <c r="A1728" s="1">
        <v>1727</v>
      </c>
      <c r="B1728" s="1" t="s">
        <v>4</v>
      </c>
      <c r="C1728" s="1" t="str">
        <f>"陈秋艳"</f>
        <v>陈秋艳</v>
      </c>
      <c r="D1728" s="1" t="str">
        <f>REPLACE([1]Sheet1!B1728,7,4,"****")</f>
        <v>460006****09104503</v>
      </c>
    </row>
    <row r="1729" spans="1:4" ht="14.25" customHeight="1">
      <c r="A1729" s="1">
        <v>1728</v>
      </c>
      <c r="B1729" s="1" t="s">
        <v>4</v>
      </c>
      <c r="C1729" s="1" t="str">
        <f>"李明"</f>
        <v>李明</v>
      </c>
      <c r="D1729" s="1" t="str">
        <f>REPLACE([1]Sheet1!B1729,7,4,"****")</f>
        <v>420321****08122496</v>
      </c>
    </row>
    <row r="1730" spans="1:4" ht="14.25" customHeight="1">
      <c r="A1730" s="1">
        <v>1729</v>
      </c>
      <c r="B1730" s="1" t="s">
        <v>4</v>
      </c>
      <c r="C1730" s="1" t="str">
        <f>"吴慧"</f>
        <v>吴慧</v>
      </c>
      <c r="D1730" s="1" t="str">
        <f>REPLACE([1]Sheet1!B1730,7,4,"****")</f>
        <v>460004****05200241</v>
      </c>
    </row>
    <row r="1731" spans="1:4" ht="14.25" customHeight="1">
      <c r="A1731" s="1">
        <v>1730</v>
      </c>
      <c r="B1731" s="1" t="s">
        <v>4</v>
      </c>
      <c r="C1731" s="1" t="str">
        <f>"欧贻杰"</f>
        <v>欧贻杰</v>
      </c>
      <c r="D1731" s="1" t="str">
        <f>REPLACE([1]Sheet1!B1731,7,4,"****")</f>
        <v>460102****05260011</v>
      </c>
    </row>
    <row r="1732" spans="1:4" ht="14.25" customHeight="1">
      <c r="A1732" s="1">
        <v>1731</v>
      </c>
      <c r="B1732" s="1" t="s">
        <v>4</v>
      </c>
      <c r="C1732" s="1" t="str">
        <f>"陶玲玲"</f>
        <v>陶玲玲</v>
      </c>
      <c r="D1732" s="1" t="str">
        <f>REPLACE([1]Sheet1!B1732,7,4,"****")</f>
        <v>460006****1005446X</v>
      </c>
    </row>
    <row r="1733" spans="1:4" ht="14.25" customHeight="1">
      <c r="A1733" s="1">
        <v>1732</v>
      </c>
      <c r="B1733" s="1" t="s">
        <v>4</v>
      </c>
      <c r="C1733" s="1" t="str">
        <f>"郑莲女"</f>
        <v>郑莲女</v>
      </c>
      <c r="D1733" s="1" t="str">
        <f>REPLACE([1]Sheet1!B1733,7,4,"****")</f>
        <v>460003****10114220</v>
      </c>
    </row>
    <row r="1734" spans="1:4" ht="14.25" customHeight="1">
      <c r="A1734" s="1">
        <v>1733</v>
      </c>
      <c r="B1734" s="1" t="s">
        <v>4</v>
      </c>
      <c r="C1734" s="1" t="str">
        <f>"雷大贞"</f>
        <v>雷大贞</v>
      </c>
      <c r="D1734" s="1" t="str">
        <f>REPLACE([1]Sheet1!B1734,7,4,"****")</f>
        <v>460027****12030027</v>
      </c>
    </row>
    <row r="1735" spans="1:4" ht="14.25" customHeight="1">
      <c r="A1735" s="1">
        <v>1734</v>
      </c>
      <c r="B1735" s="1" t="s">
        <v>4</v>
      </c>
      <c r="C1735" s="1" t="str">
        <f>"杨懿"</f>
        <v>杨懿</v>
      </c>
      <c r="D1735" s="1" t="str">
        <f>REPLACE([1]Sheet1!B1735,7,4,"****")</f>
        <v>522634****11190020</v>
      </c>
    </row>
    <row r="1736" spans="1:4" ht="14.25" customHeight="1">
      <c r="A1736" s="1">
        <v>1735</v>
      </c>
      <c r="B1736" s="1" t="s">
        <v>4</v>
      </c>
      <c r="C1736" s="1" t="str">
        <f>"张思远"</f>
        <v>张思远</v>
      </c>
      <c r="D1736" s="1" t="str">
        <f>REPLACE([1]Sheet1!B1736,7,4,"****")</f>
        <v>230605****07081822</v>
      </c>
    </row>
    <row r="1737" spans="1:4" ht="14.25" customHeight="1">
      <c r="A1737" s="1">
        <v>1736</v>
      </c>
      <c r="B1737" s="1" t="s">
        <v>5</v>
      </c>
      <c r="C1737" s="1" t="str">
        <f>"黄玲"</f>
        <v>黄玲</v>
      </c>
      <c r="D1737" s="1" t="str">
        <f>REPLACE([1]Sheet1!B1737,7,4,"****")</f>
        <v>460021****09164421</v>
      </c>
    </row>
    <row r="1738" spans="1:4" ht="14.25" customHeight="1">
      <c r="A1738" s="1">
        <v>1737</v>
      </c>
      <c r="B1738" s="1" t="s">
        <v>4</v>
      </c>
      <c r="C1738" s="1" t="str">
        <f>"王小娜"</f>
        <v>王小娜</v>
      </c>
      <c r="D1738" s="1" t="str">
        <f>REPLACE([1]Sheet1!B1738,7,4,"****")</f>
        <v>460028****10014820</v>
      </c>
    </row>
    <row r="1739" spans="1:4" ht="14.25" customHeight="1">
      <c r="A1739" s="1">
        <v>1738</v>
      </c>
      <c r="B1739" s="1" t="s">
        <v>5</v>
      </c>
      <c r="C1739" s="1" t="str">
        <f>"罗晓桃"</f>
        <v>罗晓桃</v>
      </c>
      <c r="D1739" s="1" t="str">
        <f>REPLACE([1]Sheet1!B1739,7,4,"****")</f>
        <v>460027****02284766</v>
      </c>
    </row>
    <row r="1740" spans="1:4" ht="14.25" customHeight="1">
      <c r="A1740" s="1">
        <v>1739</v>
      </c>
      <c r="B1740" s="1" t="s">
        <v>4</v>
      </c>
      <c r="C1740" s="1" t="str">
        <f>"陈镜然"</f>
        <v>陈镜然</v>
      </c>
      <c r="D1740" s="1" t="str">
        <f>REPLACE([1]Sheet1!B1740,7,4,"****")</f>
        <v>230304****08194029</v>
      </c>
    </row>
    <row r="1741" spans="1:4" ht="14.25" customHeight="1">
      <c r="A1741" s="1">
        <v>1740</v>
      </c>
      <c r="B1741" s="1" t="s">
        <v>4</v>
      </c>
      <c r="C1741" s="1" t="str">
        <f>"李钰祥"</f>
        <v>李钰祥</v>
      </c>
      <c r="D1741" s="1" t="str">
        <f>REPLACE([1]Sheet1!B1741,7,4,"****")</f>
        <v>460031****01131615</v>
      </c>
    </row>
    <row r="1742" spans="1:4" ht="14.25" customHeight="1">
      <c r="A1742" s="1">
        <v>1741</v>
      </c>
      <c r="B1742" s="1" t="s">
        <v>4</v>
      </c>
      <c r="C1742" s="1" t="str">
        <f>"石倩芸"</f>
        <v>石倩芸</v>
      </c>
      <c r="D1742" s="1" t="str">
        <f>REPLACE([1]Sheet1!B1742,7,4,"****")</f>
        <v>460102****03110020</v>
      </c>
    </row>
    <row r="1743" spans="1:4" ht="14.25" customHeight="1">
      <c r="A1743" s="1">
        <v>1742</v>
      </c>
      <c r="B1743" s="1" t="s">
        <v>4</v>
      </c>
      <c r="C1743" s="1" t="str">
        <f>"林冰冰"</f>
        <v>林冰冰</v>
      </c>
      <c r="D1743" s="1" t="str">
        <f>REPLACE([1]Sheet1!B1743,7,4,"****")</f>
        <v>460004****02110023</v>
      </c>
    </row>
    <row r="1744" spans="1:4" ht="14.25" customHeight="1">
      <c r="A1744" s="1">
        <v>1743</v>
      </c>
      <c r="B1744" s="1" t="s">
        <v>5</v>
      </c>
      <c r="C1744" s="1" t="str">
        <f>"倪德辉"</f>
        <v>倪德辉</v>
      </c>
      <c r="D1744" s="1" t="str">
        <f>REPLACE([1]Sheet1!B1744,7,4,"****")</f>
        <v>460007****12300012</v>
      </c>
    </row>
    <row r="1745" spans="1:4" ht="14.25" customHeight="1">
      <c r="A1745" s="1">
        <v>1744</v>
      </c>
      <c r="B1745" s="1" t="s">
        <v>5</v>
      </c>
      <c r="C1745" s="1" t="str">
        <f>"邱敏"</f>
        <v>邱敏</v>
      </c>
      <c r="D1745" s="1" t="str">
        <f>REPLACE([1]Sheet1!B1745,7,4,"****")</f>
        <v>460027****06171328</v>
      </c>
    </row>
    <row r="1746" spans="1:4" ht="14.25" customHeight="1">
      <c r="A1746" s="1">
        <v>1745</v>
      </c>
      <c r="B1746" s="1" t="s">
        <v>4</v>
      </c>
      <c r="C1746" s="1" t="str">
        <f>"吴玉芬"</f>
        <v>吴玉芬</v>
      </c>
      <c r="D1746" s="1" t="str">
        <f>REPLACE([1]Sheet1!B1746,7,4,"****")</f>
        <v>460004****08220646</v>
      </c>
    </row>
    <row r="1747" spans="1:4" ht="14.25" customHeight="1">
      <c r="A1747" s="1">
        <v>1746</v>
      </c>
      <c r="B1747" s="1" t="s">
        <v>4</v>
      </c>
      <c r="C1747" s="1" t="str">
        <f>"刘伟"</f>
        <v>刘伟</v>
      </c>
      <c r="D1747" s="1" t="str">
        <f>REPLACE([1]Sheet1!B1747,7,4,"****")</f>
        <v>140203****11075617</v>
      </c>
    </row>
    <row r="1748" spans="1:4" ht="14.25" customHeight="1">
      <c r="A1748" s="1">
        <v>1747</v>
      </c>
      <c r="B1748" s="1" t="s">
        <v>4</v>
      </c>
      <c r="C1748" s="1" t="str">
        <f>"蔡笛"</f>
        <v>蔡笛</v>
      </c>
      <c r="D1748" s="1" t="str">
        <f>REPLACE([1]Sheet1!B1748,7,4,"****")</f>
        <v>431003****06186024</v>
      </c>
    </row>
    <row r="1749" spans="1:4" ht="14.25" customHeight="1">
      <c r="A1749" s="1">
        <v>1748</v>
      </c>
      <c r="B1749" s="1" t="s">
        <v>4</v>
      </c>
      <c r="C1749" s="1" t="str">
        <f>"唐世锐"</f>
        <v>唐世锐</v>
      </c>
      <c r="D1749" s="1" t="str">
        <f>REPLACE([1]Sheet1!B1749,7,4,"****")</f>
        <v>460005****05082511</v>
      </c>
    </row>
    <row r="1750" spans="1:4" ht="14.25" customHeight="1">
      <c r="A1750" s="1">
        <v>1749</v>
      </c>
      <c r="B1750" s="1" t="s">
        <v>4</v>
      </c>
      <c r="C1750" s="1" t="str">
        <f>"郑贺敬"</f>
        <v>郑贺敬</v>
      </c>
      <c r="D1750" s="1" t="str">
        <f>REPLACE([1]Sheet1!B1750,7,4,"****")</f>
        <v>460104****0105093X</v>
      </c>
    </row>
    <row r="1751" spans="1:4" ht="14.25" customHeight="1">
      <c r="A1751" s="1">
        <v>1750</v>
      </c>
      <c r="B1751" s="1" t="s">
        <v>4</v>
      </c>
      <c r="C1751" s="1" t="str">
        <f>"黄雅琪"</f>
        <v>黄雅琪</v>
      </c>
      <c r="D1751" s="1" t="str">
        <f>REPLACE([1]Sheet1!B1751,7,4,"****")</f>
        <v>460030****05180047</v>
      </c>
    </row>
    <row r="1752" spans="1:4" ht="14.25" customHeight="1">
      <c r="A1752" s="1">
        <v>1751</v>
      </c>
      <c r="B1752" s="1" t="s">
        <v>4</v>
      </c>
      <c r="C1752" s="1" t="str">
        <f>"符春丹"</f>
        <v>符春丹</v>
      </c>
      <c r="D1752" s="1" t="str">
        <f>REPLACE([1]Sheet1!B1752,7,4,"****")</f>
        <v>460003****12177429</v>
      </c>
    </row>
    <row r="1753" spans="1:4" ht="14.25" customHeight="1">
      <c r="A1753" s="1">
        <v>1752</v>
      </c>
      <c r="B1753" s="1" t="s">
        <v>4</v>
      </c>
      <c r="C1753" s="1" t="str">
        <f>"王则宇"</f>
        <v>王则宇</v>
      </c>
      <c r="D1753" s="1" t="str">
        <f>REPLACE([1]Sheet1!B1753,7,4,"****")</f>
        <v>460006****07248118</v>
      </c>
    </row>
    <row r="1754" spans="1:4" ht="14.25" customHeight="1">
      <c r="A1754" s="1">
        <v>1753</v>
      </c>
      <c r="B1754" s="1" t="s">
        <v>4</v>
      </c>
      <c r="C1754" s="1" t="str">
        <f>"赵梦浪"</f>
        <v>赵梦浪</v>
      </c>
      <c r="D1754" s="1" t="str">
        <f>REPLACE([1]Sheet1!B1754,7,4,"****")</f>
        <v>460022****01271929</v>
      </c>
    </row>
    <row r="1755" spans="1:4" ht="14.25" customHeight="1">
      <c r="A1755" s="1">
        <v>1754</v>
      </c>
      <c r="B1755" s="1" t="s">
        <v>4</v>
      </c>
      <c r="C1755" s="1" t="str">
        <f>"汪洋"</f>
        <v>汪洋</v>
      </c>
      <c r="D1755" s="1" t="str">
        <f>REPLACE([1]Sheet1!B1755,7,4,"****")</f>
        <v>460103****10210614</v>
      </c>
    </row>
    <row r="1756" spans="1:4" ht="14.25" customHeight="1">
      <c r="A1756" s="1">
        <v>1755</v>
      </c>
      <c r="B1756" s="1" t="s">
        <v>4</v>
      </c>
      <c r="C1756" s="1" t="str">
        <f>"王子铭"</f>
        <v>王子铭</v>
      </c>
      <c r="D1756" s="1" t="str">
        <f>REPLACE([1]Sheet1!B1756,7,4,"****")</f>
        <v>460102****08061277</v>
      </c>
    </row>
    <row r="1757" spans="1:4" ht="14.25" customHeight="1">
      <c r="A1757" s="1">
        <v>1756</v>
      </c>
      <c r="B1757" s="1" t="s">
        <v>5</v>
      </c>
      <c r="C1757" s="1" t="str">
        <f>"邱文洋"</f>
        <v>邱文洋</v>
      </c>
      <c r="D1757" s="1" t="str">
        <f>REPLACE([1]Sheet1!B1757,7,4,"****")</f>
        <v>210522****08244134</v>
      </c>
    </row>
    <row r="1758" spans="1:4" ht="14.25" customHeight="1">
      <c r="A1758" s="1">
        <v>1757</v>
      </c>
      <c r="B1758" s="1" t="s">
        <v>4</v>
      </c>
      <c r="C1758" s="1" t="str">
        <f>"陈代炼"</f>
        <v>陈代炼</v>
      </c>
      <c r="D1758" s="1" t="str">
        <f>REPLACE([1]Sheet1!B1758,7,4,"****")</f>
        <v>460003****0812182X</v>
      </c>
    </row>
    <row r="1759" spans="1:4" ht="14.25" customHeight="1">
      <c r="A1759" s="1">
        <v>1758</v>
      </c>
      <c r="B1759" s="1" t="s">
        <v>4</v>
      </c>
      <c r="C1759" s="1" t="str">
        <f>"符霞"</f>
        <v>符霞</v>
      </c>
      <c r="D1759" s="1" t="str">
        <f>REPLACE([1]Sheet1!B1759,7,4,"****")</f>
        <v>460007****07130028</v>
      </c>
    </row>
    <row r="1760" spans="1:4" ht="14.25" customHeight="1">
      <c r="A1760" s="1">
        <v>1759</v>
      </c>
      <c r="B1760" s="1" t="s">
        <v>4</v>
      </c>
      <c r="C1760" s="1" t="str">
        <f>"刘信倪"</f>
        <v>刘信倪</v>
      </c>
      <c r="D1760" s="1" t="str">
        <f>REPLACE([1]Sheet1!B1760,7,4,"****")</f>
        <v>460003****03280622</v>
      </c>
    </row>
    <row r="1761" spans="1:4" ht="14.25" customHeight="1">
      <c r="A1761" s="1">
        <v>1760</v>
      </c>
      <c r="B1761" s="1" t="s">
        <v>4</v>
      </c>
      <c r="C1761" s="1" t="str">
        <f>"姚春艳"</f>
        <v>姚春艳</v>
      </c>
      <c r="D1761" s="1" t="str">
        <f>REPLACE([1]Sheet1!B1761,7,4,"****")</f>
        <v>152104****03012540</v>
      </c>
    </row>
    <row r="1762" spans="1:4" ht="14.25" customHeight="1">
      <c r="A1762" s="1">
        <v>1761</v>
      </c>
      <c r="B1762" s="1" t="s">
        <v>4</v>
      </c>
      <c r="C1762" s="1" t="str">
        <f>"梁琼露"</f>
        <v>梁琼露</v>
      </c>
      <c r="D1762" s="1" t="str">
        <f>REPLACE([1]Sheet1!B1762,7,4,"****")</f>
        <v>460022****05281023</v>
      </c>
    </row>
    <row r="1763" spans="1:4" ht="14.25" customHeight="1">
      <c r="A1763" s="1">
        <v>1762</v>
      </c>
      <c r="B1763" s="1" t="s">
        <v>12</v>
      </c>
      <c r="C1763" s="1" t="str">
        <f>"殷繁琳"</f>
        <v>殷繁琳</v>
      </c>
      <c r="D1763" s="1" t="str">
        <f>REPLACE([1]Sheet1!B1763,7,4,"****")</f>
        <v>231003****03253527</v>
      </c>
    </row>
    <row r="1764" spans="1:4" ht="14.25" customHeight="1">
      <c r="A1764" s="1">
        <v>1763</v>
      </c>
      <c r="B1764" s="1" t="s">
        <v>4</v>
      </c>
      <c r="C1764" s="1" t="str">
        <f>"赖玉芳"</f>
        <v>赖玉芳</v>
      </c>
      <c r="D1764" s="1" t="str">
        <f>REPLACE([1]Sheet1!B1764,7,4,"****")</f>
        <v>460007****05155820</v>
      </c>
    </row>
    <row r="1765" spans="1:4" ht="14.25" customHeight="1">
      <c r="A1765" s="1">
        <v>1764</v>
      </c>
      <c r="B1765" s="1" t="s">
        <v>4</v>
      </c>
      <c r="C1765" s="1" t="str">
        <f>"包建梅"</f>
        <v>包建梅</v>
      </c>
      <c r="D1765" s="1" t="str">
        <f>REPLACE([1]Sheet1!B1765,7,4,"****")</f>
        <v>622301****1210194X</v>
      </c>
    </row>
    <row r="1766" spans="1:4" ht="14.25" customHeight="1">
      <c r="A1766" s="1">
        <v>1765</v>
      </c>
      <c r="B1766" s="1" t="s">
        <v>7</v>
      </c>
      <c r="C1766" s="1" t="str">
        <f>"张祖薇"</f>
        <v>张祖薇</v>
      </c>
      <c r="D1766" s="1" t="str">
        <f>REPLACE([1]Sheet1!B1766,7,4,"****")</f>
        <v>360312****03200525</v>
      </c>
    </row>
    <row r="1767" spans="1:4" ht="14.25" customHeight="1">
      <c r="A1767" s="1">
        <v>1766</v>
      </c>
      <c r="B1767" s="1" t="s">
        <v>4</v>
      </c>
      <c r="C1767" s="1" t="str">
        <f>"李晓慧"</f>
        <v>李晓慧</v>
      </c>
      <c r="D1767" s="1" t="str">
        <f>REPLACE([1]Sheet1!B1767,7,4,"****")</f>
        <v>460103****09180021</v>
      </c>
    </row>
    <row r="1768" spans="1:4" ht="14.25" customHeight="1">
      <c r="A1768" s="1">
        <v>1767</v>
      </c>
      <c r="B1768" s="1" t="s">
        <v>4</v>
      </c>
      <c r="C1768" s="1" t="str">
        <f>"肖婷"</f>
        <v>肖婷</v>
      </c>
      <c r="D1768" s="1" t="str">
        <f>REPLACE([1]Sheet1!B1768,7,4,"****")</f>
        <v>460007****01010068</v>
      </c>
    </row>
    <row r="1769" spans="1:4" ht="14.25" customHeight="1">
      <c r="A1769" s="1">
        <v>1768</v>
      </c>
      <c r="B1769" s="1" t="s">
        <v>4</v>
      </c>
      <c r="C1769" s="1" t="str">
        <f>"纪浪浪"</f>
        <v>纪浪浪</v>
      </c>
      <c r="D1769" s="1" t="str">
        <f>REPLACE([1]Sheet1!B1769,7,4,"****")</f>
        <v>460004****1125362X</v>
      </c>
    </row>
    <row r="1770" spans="1:4" ht="14.25" customHeight="1">
      <c r="A1770" s="1">
        <v>1769</v>
      </c>
      <c r="B1770" s="1" t="s">
        <v>4</v>
      </c>
      <c r="C1770" s="1" t="str">
        <f>"邹韵"</f>
        <v>邹韵</v>
      </c>
      <c r="D1770" s="1" t="str">
        <f>REPLACE([1]Sheet1!B1770,7,4,"****")</f>
        <v>460034****05010024</v>
      </c>
    </row>
    <row r="1771" spans="1:4" ht="14.25" customHeight="1">
      <c r="A1771" s="1">
        <v>1770</v>
      </c>
      <c r="B1771" s="1" t="s">
        <v>5</v>
      </c>
      <c r="C1771" s="1" t="str">
        <f>"周悦盈"</f>
        <v>周悦盈</v>
      </c>
      <c r="D1771" s="1" t="str">
        <f>REPLACE([1]Sheet1!B1771,7,4,"****")</f>
        <v>460103****04180326</v>
      </c>
    </row>
    <row r="1772" spans="1:4" ht="14.25" customHeight="1">
      <c r="A1772" s="1">
        <v>1771</v>
      </c>
      <c r="B1772" s="1" t="s">
        <v>14</v>
      </c>
      <c r="C1772" s="1" t="str">
        <f>"王潇"</f>
        <v>王潇</v>
      </c>
      <c r="D1772" s="1" t="str">
        <f>REPLACE([1]Sheet1!B1772,7,4,"****")</f>
        <v>460103****06231825</v>
      </c>
    </row>
    <row r="1773" spans="1:4" ht="14.25" customHeight="1">
      <c r="A1773" s="1">
        <v>1772</v>
      </c>
      <c r="B1773" s="1" t="s">
        <v>4</v>
      </c>
      <c r="C1773" s="1" t="str">
        <f>"周琼"</f>
        <v>周琼</v>
      </c>
      <c r="D1773" s="1" t="str">
        <f>REPLACE([1]Sheet1!B1773,7,4,"****")</f>
        <v>342626****04010188</v>
      </c>
    </row>
    <row r="1774" spans="1:4" ht="14.25" customHeight="1">
      <c r="A1774" s="1">
        <v>1773</v>
      </c>
      <c r="B1774" s="1" t="s">
        <v>4</v>
      </c>
      <c r="C1774" s="1" t="str">
        <f>"何雨"</f>
        <v>何雨</v>
      </c>
      <c r="D1774" s="1" t="str">
        <f>REPLACE([1]Sheet1!B1774,7,4,"****")</f>
        <v>460004****12011224</v>
      </c>
    </row>
    <row r="1775" spans="1:4" ht="14.25" customHeight="1">
      <c r="A1775" s="1">
        <v>1774</v>
      </c>
      <c r="B1775" s="1" t="s">
        <v>4</v>
      </c>
      <c r="C1775" s="1" t="str">
        <f>"李小曼"</f>
        <v>李小曼</v>
      </c>
      <c r="D1775" s="1" t="str">
        <f>REPLACE([1]Sheet1!B1775,7,4,"****")</f>
        <v>460027****04096241</v>
      </c>
    </row>
    <row r="1776" spans="1:4" ht="14.25" customHeight="1">
      <c r="A1776" s="1">
        <v>1775</v>
      </c>
      <c r="B1776" s="1" t="s">
        <v>4</v>
      </c>
      <c r="C1776" s="1" t="str">
        <f>"彭珊榕"</f>
        <v>彭珊榕</v>
      </c>
      <c r="D1776" s="1" t="str">
        <f>REPLACE([1]Sheet1!B1776,7,4,"****")</f>
        <v>460022****04110527</v>
      </c>
    </row>
    <row r="1777" spans="1:4" ht="14.25" customHeight="1">
      <c r="A1777" s="1">
        <v>1776</v>
      </c>
      <c r="B1777" s="1" t="s">
        <v>4</v>
      </c>
      <c r="C1777" s="1" t="str">
        <f>"李丁琼"</f>
        <v>李丁琼</v>
      </c>
      <c r="D1777" s="1" t="str">
        <f>REPLACE([1]Sheet1!B1777,7,4,"****")</f>
        <v>460027****12052920</v>
      </c>
    </row>
    <row r="1778" spans="1:4" ht="14.25" customHeight="1">
      <c r="A1778" s="1">
        <v>1777</v>
      </c>
      <c r="B1778" s="1" t="s">
        <v>4</v>
      </c>
      <c r="C1778" s="1" t="str">
        <f>"王婷"</f>
        <v>王婷</v>
      </c>
      <c r="D1778" s="1" t="str">
        <f>REPLACE([1]Sheet1!B1778,7,4,"****")</f>
        <v>460022****08130322</v>
      </c>
    </row>
    <row r="1779" spans="1:4" ht="14.25" customHeight="1">
      <c r="A1779" s="1">
        <v>1778</v>
      </c>
      <c r="B1779" s="1" t="s">
        <v>4</v>
      </c>
      <c r="C1779" s="1" t="str">
        <f>"吴来月"</f>
        <v>吴来月</v>
      </c>
      <c r="D1779" s="1" t="str">
        <f>REPLACE([1]Sheet1!B1779,7,4,"****")</f>
        <v>469026****03056427</v>
      </c>
    </row>
    <row r="1780" spans="1:4" ht="14.25" customHeight="1">
      <c r="A1780" s="1">
        <v>1779</v>
      </c>
      <c r="B1780" s="1" t="s">
        <v>4</v>
      </c>
      <c r="C1780" s="1" t="str">
        <f>"何琪"</f>
        <v>何琪</v>
      </c>
      <c r="D1780" s="1" t="str">
        <f>REPLACE([1]Sheet1!B1780,7,4,"****")</f>
        <v>460103****03110040</v>
      </c>
    </row>
    <row r="1781" spans="1:4" ht="14.25" customHeight="1">
      <c r="A1781" s="1">
        <v>1780</v>
      </c>
      <c r="B1781" s="1" t="s">
        <v>4</v>
      </c>
      <c r="C1781" s="1" t="str">
        <f>"赵青干"</f>
        <v>赵青干</v>
      </c>
      <c r="D1781" s="1" t="str">
        <f>REPLACE([1]Sheet1!B1781,7,4,"****")</f>
        <v>460007****02083613</v>
      </c>
    </row>
    <row r="1782" spans="1:4" ht="14.25" customHeight="1">
      <c r="A1782" s="1">
        <v>1781</v>
      </c>
      <c r="B1782" s="1" t="s">
        <v>4</v>
      </c>
      <c r="C1782" s="1" t="str">
        <f>"熊玉冲"</f>
        <v>熊玉冲</v>
      </c>
      <c r="D1782" s="1" t="str">
        <f>REPLACE([1]Sheet1!B1782,7,4,"****")</f>
        <v>420684****05131025</v>
      </c>
    </row>
    <row r="1783" spans="1:4" ht="14.25" customHeight="1">
      <c r="A1783" s="1">
        <v>1782</v>
      </c>
      <c r="B1783" s="1" t="s">
        <v>4</v>
      </c>
      <c r="C1783" s="1" t="str">
        <f>"吴潇潇"</f>
        <v>吴潇潇</v>
      </c>
      <c r="D1783" s="1" t="str">
        <f>REPLACE([1]Sheet1!B1783,7,4,"****")</f>
        <v>460026****01010641</v>
      </c>
    </row>
    <row r="1784" spans="1:4" ht="14.25" customHeight="1">
      <c r="A1784" s="1">
        <v>1783</v>
      </c>
      <c r="B1784" s="1" t="s">
        <v>4</v>
      </c>
      <c r="C1784" s="1" t="str">
        <f>"吴海翠"</f>
        <v>吴海翠</v>
      </c>
      <c r="D1784" s="1" t="str">
        <f>REPLACE([1]Sheet1!B1784,7,4,"****")</f>
        <v>460004****02036426</v>
      </c>
    </row>
    <row r="1785" spans="1:4" ht="14.25" customHeight="1">
      <c r="A1785" s="1">
        <v>1784</v>
      </c>
      <c r="B1785" s="1" t="s">
        <v>4</v>
      </c>
      <c r="C1785" s="1" t="str">
        <f>"许宁"</f>
        <v>许宁</v>
      </c>
      <c r="D1785" s="1" t="str">
        <f>REPLACE([1]Sheet1!B1785,7,4,"****")</f>
        <v>460001****09010735</v>
      </c>
    </row>
    <row r="1786" spans="1:4" ht="14.25" customHeight="1">
      <c r="A1786" s="1">
        <v>1785</v>
      </c>
      <c r="B1786" s="1" t="s">
        <v>4</v>
      </c>
      <c r="C1786" s="1" t="str">
        <f>"许悦怡"</f>
        <v>许悦怡</v>
      </c>
      <c r="D1786" s="1" t="str">
        <f>REPLACE([1]Sheet1!B1786,7,4,"****")</f>
        <v>410521****11112029</v>
      </c>
    </row>
    <row r="1787" spans="1:4" ht="14.25" customHeight="1">
      <c r="A1787" s="1">
        <v>1786</v>
      </c>
      <c r="B1787" s="1" t="s">
        <v>4</v>
      </c>
      <c r="C1787" s="1" t="str">
        <f>"刘潮娜"</f>
        <v>刘潮娜</v>
      </c>
      <c r="D1787" s="1" t="str">
        <f>REPLACE([1]Sheet1!B1787,7,4,"****")</f>
        <v>460022****10153942</v>
      </c>
    </row>
    <row r="1788" spans="1:4" ht="14.25" customHeight="1">
      <c r="A1788" s="1">
        <v>1787</v>
      </c>
      <c r="B1788" s="1" t="s">
        <v>5</v>
      </c>
      <c r="C1788" s="1" t="str">
        <f>"王一迪"</f>
        <v>王一迪</v>
      </c>
      <c r="D1788" s="1" t="str">
        <f>REPLACE([1]Sheet1!B1788,7,4,"****")</f>
        <v>220106****04171026</v>
      </c>
    </row>
    <row r="1789" spans="1:4" ht="14.25" customHeight="1">
      <c r="A1789" s="1">
        <v>1788</v>
      </c>
      <c r="B1789" s="1" t="s">
        <v>4</v>
      </c>
      <c r="C1789" s="1" t="str">
        <f>"钟晓明"</f>
        <v>钟晓明</v>
      </c>
      <c r="D1789" s="1" t="str">
        <f>REPLACE([1]Sheet1!B1789,7,4,"****")</f>
        <v>460004****11164418</v>
      </c>
    </row>
    <row r="1790" spans="1:4" ht="14.25" customHeight="1">
      <c r="A1790" s="1">
        <v>1789</v>
      </c>
      <c r="B1790" s="1" t="s">
        <v>4</v>
      </c>
      <c r="C1790" s="1" t="str">
        <f>"于彤彤"</f>
        <v>于彤彤</v>
      </c>
      <c r="D1790" s="1" t="str">
        <f>REPLACE([1]Sheet1!B1790,7,4,"****")</f>
        <v>230183****07270527</v>
      </c>
    </row>
    <row r="1791" spans="1:4" ht="14.25" customHeight="1">
      <c r="A1791" s="1">
        <v>1790</v>
      </c>
      <c r="B1791" s="1" t="s">
        <v>4</v>
      </c>
      <c r="C1791" s="1" t="str">
        <f>"郑于霞"</f>
        <v>郑于霞</v>
      </c>
      <c r="D1791" s="1" t="str">
        <f>REPLACE([1]Sheet1!B1791,7,4,"****")</f>
        <v>460007****09123624</v>
      </c>
    </row>
    <row r="1792" spans="1:4" ht="14.25" customHeight="1">
      <c r="A1792" s="1">
        <v>1791</v>
      </c>
      <c r="B1792" s="1" t="s">
        <v>4</v>
      </c>
      <c r="C1792" s="1" t="str">
        <f>"潘思雨"</f>
        <v>潘思雨</v>
      </c>
      <c r="D1792" s="1" t="str">
        <f>REPLACE([1]Sheet1!B1792,7,4,"****")</f>
        <v>460005****08170088</v>
      </c>
    </row>
    <row r="1793" spans="1:4" ht="14.25" customHeight="1">
      <c r="A1793" s="1">
        <v>1792</v>
      </c>
      <c r="B1793" s="1" t="s">
        <v>5</v>
      </c>
      <c r="C1793" s="1" t="str">
        <f>"吴英湖"</f>
        <v>吴英湖</v>
      </c>
      <c r="D1793" s="1" t="str">
        <f>REPLACE([1]Sheet1!B1793,7,4,"****")</f>
        <v>460006****11040635</v>
      </c>
    </row>
    <row r="1794" spans="1:4" ht="14.25" customHeight="1">
      <c r="A1794" s="1">
        <v>1793</v>
      </c>
      <c r="B1794" s="1" t="s">
        <v>5</v>
      </c>
      <c r="C1794" s="1" t="str">
        <f>"邢惠贤"</f>
        <v>邢惠贤</v>
      </c>
      <c r="D1794" s="1" t="str">
        <f>REPLACE([1]Sheet1!B1794,7,4,"****")</f>
        <v>460022****04150046</v>
      </c>
    </row>
    <row r="1795" spans="1:4" ht="14.25" customHeight="1">
      <c r="A1795" s="1">
        <v>1794</v>
      </c>
      <c r="B1795" s="1" t="s">
        <v>4</v>
      </c>
      <c r="C1795" s="1" t="str">
        <f>"冯志明"</f>
        <v>冯志明</v>
      </c>
      <c r="D1795" s="1" t="str">
        <f>REPLACE([1]Sheet1!B1795,7,4,"****")</f>
        <v>460027****08101030</v>
      </c>
    </row>
    <row r="1796" spans="1:4" ht="14.25" customHeight="1">
      <c r="A1796" s="1">
        <v>1795</v>
      </c>
      <c r="B1796" s="1" t="s">
        <v>5</v>
      </c>
      <c r="C1796" s="1" t="str">
        <f>"陈燕"</f>
        <v>陈燕</v>
      </c>
      <c r="D1796" s="1" t="str">
        <f>REPLACE([1]Sheet1!B1796,7,4,"****")</f>
        <v>460103****0814124X</v>
      </c>
    </row>
    <row r="1797" spans="1:4" ht="14.25" customHeight="1">
      <c r="A1797" s="1">
        <v>1796</v>
      </c>
      <c r="B1797" s="1" t="s">
        <v>4</v>
      </c>
      <c r="C1797" s="1" t="str">
        <f>"林小晶"</f>
        <v>林小晶</v>
      </c>
      <c r="D1797" s="1" t="str">
        <f>REPLACE([1]Sheet1!B1797,7,4,"****")</f>
        <v>460028****02224446</v>
      </c>
    </row>
    <row r="1798" spans="1:4" ht="14.25" customHeight="1">
      <c r="A1798" s="1">
        <v>1797</v>
      </c>
      <c r="B1798" s="1" t="s">
        <v>4</v>
      </c>
      <c r="C1798" s="1" t="str">
        <f>"葛文晓"</f>
        <v>葛文晓</v>
      </c>
      <c r="D1798" s="1" t="str">
        <f>REPLACE([1]Sheet1!B1798,7,4,"****")</f>
        <v>370213****02045221</v>
      </c>
    </row>
    <row r="1799" spans="1:4" ht="14.25" customHeight="1">
      <c r="A1799" s="1">
        <v>1798</v>
      </c>
      <c r="B1799" s="1" t="s">
        <v>4</v>
      </c>
      <c r="C1799" s="1" t="str">
        <f>"林牧霏"</f>
        <v>林牧霏</v>
      </c>
      <c r="D1799" s="1" t="str">
        <f>REPLACE([1]Sheet1!B1799,7,4,"****")</f>
        <v>460102****03282122</v>
      </c>
    </row>
    <row r="1800" spans="1:4" ht="14.25" customHeight="1">
      <c r="A1800" s="1">
        <v>1799</v>
      </c>
      <c r="B1800" s="1" t="s">
        <v>4</v>
      </c>
      <c r="C1800" s="1" t="str">
        <f>"吕丹"</f>
        <v>吕丹</v>
      </c>
      <c r="D1800" s="1" t="str">
        <f>REPLACE([1]Sheet1!B1800,7,4,"****")</f>
        <v>340825****11272325</v>
      </c>
    </row>
    <row r="1801" spans="1:4" ht="14.25" customHeight="1">
      <c r="A1801" s="1">
        <v>1800</v>
      </c>
      <c r="B1801" s="1" t="s">
        <v>4</v>
      </c>
      <c r="C1801" s="1" t="str">
        <f>"文红莹"</f>
        <v>文红莹</v>
      </c>
      <c r="D1801" s="1" t="str">
        <f>REPLACE([1]Sheet1!B1801,7,4,"****")</f>
        <v>460007****04245008</v>
      </c>
    </row>
    <row r="1802" spans="1:4" ht="14.25" customHeight="1">
      <c r="A1802" s="1">
        <v>1801</v>
      </c>
      <c r="B1802" s="1" t="s">
        <v>4</v>
      </c>
      <c r="C1802" s="1" t="str">
        <f>"符有育"</f>
        <v>符有育</v>
      </c>
      <c r="D1802" s="1" t="str">
        <f>REPLACE([1]Sheet1!B1802,7,4,"****")</f>
        <v>460007****10307242</v>
      </c>
    </row>
    <row r="1803" spans="1:4" ht="14.25" customHeight="1">
      <c r="A1803" s="1">
        <v>1802</v>
      </c>
      <c r="B1803" s="1" t="s">
        <v>10</v>
      </c>
      <c r="C1803" s="1" t="str">
        <f>"彭航"</f>
        <v>彭航</v>
      </c>
      <c r="D1803" s="1" t="str">
        <f>REPLACE([1]Sheet1!B1803,7,4,"****")</f>
        <v>410882****10198557</v>
      </c>
    </row>
    <row r="1804" spans="1:4" ht="14.25" customHeight="1">
      <c r="A1804" s="1">
        <v>1803</v>
      </c>
      <c r="B1804" s="1" t="s">
        <v>4</v>
      </c>
      <c r="C1804" s="1" t="str">
        <f>"彭成德"</f>
        <v>彭成德</v>
      </c>
      <c r="D1804" s="1" t="str">
        <f>REPLACE([1]Sheet1!B1804,7,4,"****")</f>
        <v>460034****11255510</v>
      </c>
    </row>
    <row r="1805" spans="1:4" ht="14.25" customHeight="1">
      <c r="A1805" s="1">
        <v>1804</v>
      </c>
      <c r="B1805" s="1" t="s">
        <v>4</v>
      </c>
      <c r="C1805" s="1" t="str">
        <f>"朱日亮"</f>
        <v>朱日亮</v>
      </c>
      <c r="D1805" s="1" t="str">
        <f>REPLACE([1]Sheet1!B1805,7,4,"****")</f>
        <v>460033****11232670</v>
      </c>
    </row>
    <row r="1806" spans="1:4" ht="14.25" customHeight="1">
      <c r="A1806" s="1">
        <v>1805</v>
      </c>
      <c r="B1806" s="1" t="s">
        <v>4</v>
      </c>
      <c r="C1806" s="1" t="str">
        <f>"范翼"</f>
        <v>范翼</v>
      </c>
      <c r="D1806" s="1" t="str">
        <f>REPLACE([1]Sheet1!B1806,7,4,"****")</f>
        <v>460102****0217302X</v>
      </c>
    </row>
    <row r="1807" spans="1:4" ht="14.25" customHeight="1">
      <c r="A1807" s="1">
        <v>1806</v>
      </c>
      <c r="B1807" s="1" t="s">
        <v>4</v>
      </c>
      <c r="C1807" s="1" t="str">
        <f>"周亚贞"</f>
        <v>周亚贞</v>
      </c>
      <c r="D1807" s="1" t="str">
        <f>REPLACE([1]Sheet1!B1807,7,4,"****")</f>
        <v>460007****11124966</v>
      </c>
    </row>
    <row r="1808" spans="1:4" ht="14.25" customHeight="1">
      <c r="A1808" s="1">
        <v>1807</v>
      </c>
      <c r="B1808" s="1" t="s">
        <v>4</v>
      </c>
      <c r="C1808" s="1" t="str">
        <f>"许逢能"</f>
        <v>许逢能</v>
      </c>
      <c r="D1808" s="1" t="str">
        <f>REPLACE([1]Sheet1!B1808,7,4,"****")</f>
        <v>460006****06190614</v>
      </c>
    </row>
    <row r="1809" spans="1:4" ht="14.25" customHeight="1">
      <c r="A1809" s="1">
        <v>1808</v>
      </c>
      <c r="B1809" s="1" t="s">
        <v>4</v>
      </c>
      <c r="C1809" s="1" t="str">
        <f>"吴诗敏"</f>
        <v>吴诗敏</v>
      </c>
      <c r="D1809" s="1" t="str">
        <f>REPLACE([1]Sheet1!B1809,7,4,"****")</f>
        <v>460200****11215121</v>
      </c>
    </row>
    <row r="1810" spans="1:4" ht="14.25" customHeight="1">
      <c r="A1810" s="1">
        <v>1809</v>
      </c>
      <c r="B1810" s="1" t="s">
        <v>5</v>
      </c>
      <c r="C1810" s="1" t="str">
        <f>"陈心"</f>
        <v>陈心</v>
      </c>
      <c r="D1810" s="1" t="str">
        <f>REPLACE([1]Sheet1!B1810,7,4,"****")</f>
        <v>460102****07091224</v>
      </c>
    </row>
    <row r="1811" spans="1:4" ht="14.25" customHeight="1">
      <c r="A1811" s="1">
        <v>1810</v>
      </c>
      <c r="B1811" s="1" t="s">
        <v>4</v>
      </c>
      <c r="C1811" s="1" t="str">
        <f>"林子皓"</f>
        <v>林子皓</v>
      </c>
      <c r="D1811" s="1" t="str">
        <f>REPLACE([1]Sheet1!B1811,7,4,"****")</f>
        <v>460001****01070716</v>
      </c>
    </row>
    <row r="1812" spans="1:4" ht="14.25" customHeight="1">
      <c r="A1812" s="1">
        <v>1811</v>
      </c>
      <c r="B1812" s="1" t="s">
        <v>4</v>
      </c>
      <c r="C1812" s="1" t="str">
        <f>"邢丽侨"</f>
        <v>邢丽侨</v>
      </c>
      <c r="D1812" s="1" t="str">
        <f>REPLACE([1]Sheet1!B1812,7,4,"****")</f>
        <v>460033****01023582</v>
      </c>
    </row>
    <row r="1813" spans="1:4" ht="14.25" customHeight="1">
      <c r="A1813" s="1">
        <v>1812</v>
      </c>
      <c r="B1813" s="1" t="s">
        <v>4</v>
      </c>
      <c r="C1813" s="1" t="str">
        <f>"杜秋菊"</f>
        <v>杜秋菊</v>
      </c>
      <c r="D1813" s="1" t="str">
        <f>REPLACE([1]Sheet1!B1813,7,4,"****")</f>
        <v>460004****02173426</v>
      </c>
    </row>
    <row r="1814" spans="1:4" ht="14.25" customHeight="1">
      <c r="A1814" s="1">
        <v>1813</v>
      </c>
      <c r="B1814" s="1" t="s">
        <v>4</v>
      </c>
      <c r="C1814" s="1" t="str">
        <f>"冯娈凤"</f>
        <v>冯娈凤</v>
      </c>
      <c r="D1814" s="1" t="str">
        <f>REPLACE([1]Sheet1!B1814,7,4,"****")</f>
        <v>460002****07253843</v>
      </c>
    </row>
    <row r="1815" spans="1:4" ht="14.25" customHeight="1">
      <c r="A1815" s="1">
        <v>1814</v>
      </c>
      <c r="B1815" s="1" t="s">
        <v>4</v>
      </c>
      <c r="C1815" s="1" t="str">
        <f>"麦挚"</f>
        <v>麦挚</v>
      </c>
      <c r="D1815" s="1" t="str">
        <f>REPLACE([1]Sheet1!B1815,7,4,"****")</f>
        <v>460001****01180725</v>
      </c>
    </row>
    <row r="1816" spans="1:4" ht="14.25" customHeight="1">
      <c r="A1816" s="1">
        <v>1815</v>
      </c>
      <c r="B1816" s="1" t="s">
        <v>4</v>
      </c>
      <c r="C1816" s="1" t="str">
        <f>"王文叶"</f>
        <v>王文叶</v>
      </c>
      <c r="D1816" s="1" t="str">
        <f>REPLACE([1]Sheet1!B1816,7,4,"****")</f>
        <v>460025****11092423</v>
      </c>
    </row>
    <row r="1817" spans="1:4" ht="14.25" customHeight="1">
      <c r="A1817" s="1">
        <v>1816</v>
      </c>
      <c r="B1817" s="1" t="s">
        <v>5</v>
      </c>
      <c r="C1817" s="1" t="str">
        <f>"王福鑫"</f>
        <v>王福鑫</v>
      </c>
      <c r="D1817" s="1" t="str">
        <f>REPLACE([1]Sheet1!B1817,7,4,"****")</f>
        <v>460103****01183012</v>
      </c>
    </row>
    <row r="1818" spans="1:4" ht="14.25" customHeight="1">
      <c r="A1818" s="1">
        <v>1817</v>
      </c>
      <c r="B1818" s="1" t="s">
        <v>5</v>
      </c>
      <c r="C1818" s="1" t="str">
        <f>"梁英花"</f>
        <v>梁英花</v>
      </c>
      <c r="D1818" s="1" t="str">
        <f>REPLACE([1]Sheet1!B1818,7,4,"****")</f>
        <v>460103****10213628</v>
      </c>
    </row>
    <row r="1819" spans="1:4" ht="14.25" customHeight="1">
      <c r="A1819" s="1">
        <v>1818</v>
      </c>
      <c r="B1819" s="1" t="s">
        <v>4</v>
      </c>
      <c r="C1819" s="1" t="str">
        <f>"冯舒"</f>
        <v>冯舒</v>
      </c>
      <c r="D1819" s="1" t="str">
        <f>REPLACE([1]Sheet1!B1819,7,4,"****")</f>
        <v>411329****02014427</v>
      </c>
    </row>
    <row r="1820" spans="1:4" ht="14.25" customHeight="1">
      <c r="A1820" s="1">
        <v>1819</v>
      </c>
      <c r="B1820" s="1" t="s">
        <v>5</v>
      </c>
      <c r="C1820" s="1" t="str">
        <f>"陈华秋"</f>
        <v>陈华秋</v>
      </c>
      <c r="D1820" s="1" t="str">
        <f>REPLACE([1]Sheet1!B1820,7,4,"****")</f>
        <v>460006****10188421</v>
      </c>
    </row>
    <row r="1821" spans="1:4" ht="14.25" customHeight="1">
      <c r="A1821" s="1">
        <v>1820</v>
      </c>
      <c r="B1821" s="1" t="s">
        <v>4</v>
      </c>
      <c r="C1821" s="1" t="str">
        <f>"刘扬扬"</f>
        <v>刘扬扬</v>
      </c>
      <c r="D1821" s="1" t="str">
        <f>REPLACE([1]Sheet1!B1821,7,4,"****")</f>
        <v>460006****01040227</v>
      </c>
    </row>
    <row r="1822" spans="1:4" ht="14.25" customHeight="1">
      <c r="A1822" s="1">
        <v>1821</v>
      </c>
      <c r="B1822" s="1" t="s">
        <v>4</v>
      </c>
      <c r="C1822" s="1" t="str">
        <f>"黄菊莉"</f>
        <v>黄菊莉</v>
      </c>
      <c r="D1822" s="1" t="str">
        <f>REPLACE([1]Sheet1!B1822,7,4,"****")</f>
        <v>460003****11301823</v>
      </c>
    </row>
    <row r="1823" spans="1:4" ht="14.25" customHeight="1">
      <c r="A1823" s="1">
        <v>1822</v>
      </c>
      <c r="B1823" s="1" t="s">
        <v>4</v>
      </c>
      <c r="C1823" s="1" t="str">
        <f>"王瑶"</f>
        <v>王瑶</v>
      </c>
      <c r="D1823" s="1" t="str">
        <f>REPLACE([1]Sheet1!B1823,7,4,"****")</f>
        <v>460031****10204427</v>
      </c>
    </row>
    <row r="1824" spans="1:4" ht="14.25" customHeight="1">
      <c r="A1824" s="1">
        <v>1823</v>
      </c>
      <c r="B1824" s="1" t="s">
        <v>4</v>
      </c>
      <c r="C1824" s="1" t="str">
        <f>"符克泥"</f>
        <v>符克泥</v>
      </c>
      <c r="D1824" s="1" t="str">
        <f>REPLACE([1]Sheet1!B1824,7,4,"****")</f>
        <v>460003****08016026</v>
      </c>
    </row>
    <row r="1825" spans="1:4" ht="14.25" customHeight="1">
      <c r="A1825" s="1">
        <v>1824</v>
      </c>
      <c r="B1825" s="1" t="s">
        <v>4</v>
      </c>
      <c r="C1825" s="1" t="str">
        <f>"李秋雨"</f>
        <v>李秋雨</v>
      </c>
      <c r="D1825" s="1" t="str">
        <f>REPLACE([1]Sheet1!B1825,7,4,"****")</f>
        <v>460004****11065829</v>
      </c>
    </row>
    <row r="1826" spans="1:4" ht="14.25" customHeight="1">
      <c r="A1826" s="1">
        <v>1825</v>
      </c>
      <c r="B1826" s="1" t="s">
        <v>4</v>
      </c>
      <c r="C1826" s="1" t="str">
        <f>"陈邦益"</f>
        <v>陈邦益</v>
      </c>
      <c r="D1826" s="1" t="str">
        <f>REPLACE([1]Sheet1!B1826,7,4,"****")</f>
        <v>469003****08157011</v>
      </c>
    </row>
    <row r="1827" spans="1:4" ht="14.25" customHeight="1">
      <c r="A1827" s="1">
        <v>1826</v>
      </c>
      <c r="B1827" s="1" t="s">
        <v>4</v>
      </c>
      <c r="C1827" s="1" t="str">
        <f>"宋澜"</f>
        <v>宋澜</v>
      </c>
      <c r="D1827" s="1" t="str">
        <f>REPLACE([1]Sheet1!B1827,7,4,"****")</f>
        <v>422825****01092740</v>
      </c>
    </row>
    <row r="1828" spans="1:4" ht="14.25" customHeight="1">
      <c r="A1828" s="1">
        <v>1827</v>
      </c>
      <c r="B1828" s="1" t="s">
        <v>4</v>
      </c>
      <c r="C1828" s="1" t="str">
        <f>"李丹桂"</f>
        <v>李丹桂</v>
      </c>
      <c r="D1828" s="1" t="str">
        <f>REPLACE([1]Sheet1!B1828,7,4,"****")</f>
        <v>460105****12306246</v>
      </c>
    </row>
    <row r="1829" spans="1:4" ht="14.25" customHeight="1">
      <c r="A1829" s="1">
        <v>1828</v>
      </c>
      <c r="B1829" s="1" t="s">
        <v>5</v>
      </c>
      <c r="C1829" s="1" t="str">
        <f>"张琳"</f>
        <v>张琳</v>
      </c>
      <c r="D1829" s="1" t="str">
        <f>REPLACE([1]Sheet1!B1829,7,4,"****")</f>
        <v>220502****0125122X</v>
      </c>
    </row>
    <row r="1830" spans="1:4" ht="14.25" customHeight="1">
      <c r="A1830" s="1">
        <v>1829</v>
      </c>
      <c r="B1830" s="1" t="s">
        <v>4</v>
      </c>
      <c r="C1830" s="1" t="str">
        <f>"邢丽媚"</f>
        <v>邢丽媚</v>
      </c>
      <c r="D1830" s="1" t="str">
        <f>REPLACE([1]Sheet1!B1830,7,4,"****")</f>
        <v>460033****03273284</v>
      </c>
    </row>
    <row r="1831" spans="1:4" ht="14.25" customHeight="1">
      <c r="A1831" s="1">
        <v>1830</v>
      </c>
      <c r="B1831" s="1" t="s">
        <v>4</v>
      </c>
      <c r="C1831" s="1" t="str">
        <f>"何少敏"</f>
        <v>何少敏</v>
      </c>
      <c r="D1831" s="1" t="str">
        <f>REPLACE([1]Sheet1!B1831,7,4,"****")</f>
        <v>460004****10123449</v>
      </c>
    </row>
    <row r="1832" spans="1:4" ht="14.25" customHeight="1">
      <c r="A1832" s="1">
        <v>1831</v>
      </c>
      <c r="B1832" s="1" t="s">
        <v>4</v>
      </c>
      <c r="C1832" s="1" t="str">
        <f>"李保均"</f>
        <v>李保均</v>
      </c>
      <c r="D1832" s="1" t="str">
        <f>REPLACE([1]Sheet1!B1832,7,4,"****")</f>
        <v>460026****03254517</v>
      </c>
    </row>
    <row r="1833" spans="1:4" ht="14.25" customHeight="1">
      <c r="A1833" s="1">
        <v>1832</v>
      </c>
      <c r="B1833" s="1" t="s">
        <v>4</v>
      </c>
      <c r="C1833" s="1" t="str">
        <f>"陈美君"</f>
        <v>陈美君</v>
      </c>
      <c r="D1833" s="1" t="str">
        <f>REPLACE([1]Sheet1!B1833,7,4,"****")</f>
        <v>460028****03140028</v>
      </c>
    </row>
    <row r="1834" spans="1:4" ht="14.25" customHeight="1">
      <c r="A1834" s="1">
        <v>1833</v>
      </c>
      <c r="B1834" s="1" t="s">
        <v>8</v>
      </c>
      <c r="C1834" s="1" t="str">
        <f>"唐玉爱"</f>
        <v>唐玉爱</v>
      </c>
      <c r="D1834" s="1" t="str">
        <f>REPLACE([1]Sheet1!B1834,7,4,"****")</f>
        <v>460003****11167442</v>
      </c>
    </row>
    <row r="1835" spans="1:4" ht="14.25" customHeight="1">
      <c r="A1835" s="1">
        <v>1834</v>
      </c>
      <c r="B1835" s="1" t="s">
        <v>5</v>
      </c>
      <c r="C1835" s="1" t="str">
        <f>"王世霖"</f>
        <v>王世霖</v>
      </c>
      <c r="D1835" s="1" t="str">
        <f>REPLACE([1]Sheet1!B1835,7,4,"****")</f>
        <v>460025****09180011</v>
      </c>
    </row>
    <row r="1836" spans="1:4" ht="14.25" customHeight="1">
      <c r="A1836" s="1">
        <v>1835</v>
      </c>
      <c r="B1836" s="1" t="s">
        <v>10</v>
      </c>
      <c r="C1836" s="1" t="str">
        <f>"殷启航"</f>
        <v>殷启航</v>
      </c>
      <c r="D1836" s="1" t="str">
        <f>REPLACE([1]Sheet1!B1836,7,4,"****")</f>
        <v>370211****03242059</v>
      </c>
    </row>
    <row r="1837" spans="1:4" ht="14.25" customHeight="1">
      <c r="A1837" s="1">
        <v>1836</v>
      </c>
      <c r="B1837" s="1" t="s">
        <v>4</v>
      </c>
      <c r="C1837" s="1" t="str">
        <f>"王秋玲"</f>
        <v>王秋玲</v>
      </c>
      <c r="D1837" s="1" t="str">
        <f>REPLACE([1]Sheet1!B1837,7,4,"****")</f>
        <v>460005****10133243</v>
      </c>
    </row>
    <row r="1838" spans="1:4" ht="14.25" customHeight="1">
      <c r="A1838" s="1">
        <v>1837</v>
      </c>
      <c r="B1838" s="1" t="s">
        <v>4</v>
      </c>
      <c r="C1838" s="1" t="str">
        <f>"蔡崇法"</f>
        <v>蔡崇法</v>
      </c>
      <c r="D1838" s="1" t="str">
        <f>REPLACE([1]Sheet1!B1838,7,4,"****")</f>
        <v>460006****1016163X</v>
      </c>
    </row>
    <row r="1839" spans="1:4" ht="14.25" customHeight="1">
      <c r="A1839" s="1">
        <v>1838</v>
      </c>
      <c r="B1839" s="1" t="s">
        <v>4</v>
      </c>
      <c r="C1839" s="1" t="str">
        <f>"叶静"</f>
        <v>叶静</v>
      </c>
      <c r="D1839" s="1" t="str">
        <f>REPLACE([1]Sheet1!B1839,7,4,"****")</f>
        <v>460031****02184822</v>
      </c>
    </row>
    <row r="1840" spans="1:4" ht="14.25" customHeight="1">
      <c r="A1840" s="1">
        <v>1839</v>
      </c>
      <c r="B1840" s="1" t="s">
        <v>4</v>
      </c>
      <c r="C1840" s="1" t="str">
        <f>"林珠珠"</f>
        <v>林珠珠</v>
      </c>
      <c r="D1840" s="1" t="str">
        <f>REPLACE([1]Sheet1!B1840,7,4,"****")</f>
        <v>460003****01160023</v>
      </c>
    </row>
    <row r="1841" spans="1:4" ht="14.25" customHeight="1">
      <c r="A1841" s="1">
        <v>1840</v>
      </c>
      <c r="B1841" s="1" t="s">
        <v>4</v>
      </c>
      <c r="C1841" s="1" t="str">
        <f>"李丹"</f>
        <v>李丹</v>
      </c>
      <c r="D1841" s="1" t="str">
        <f>REPLACE([1]Sheet1!B1841,7,4,"****")</f>
        <v>232331****06150462</v>
      </c>
    </row>
    <row r="1842" spans="1:4" ht="14.25" customHeight="1">
      <c r="A1842" s="1">
        <v>1841</v>
      </c>
      <c r="B1842" s="1" t="s">
        <v>11</v>
      </c>
      <c r="C1842" s="1" t="str">
        <f>"远永巍"</f>
        <v>远永巍</v>
      </c>
      <c r="D1842" s="1" t="str">
        <f>REPLACE([1]Sheet1!B1842,7,4,"****")</f>
        <v>412722****0318451X</v>
      </c>
    </row>
    <row r="1843" spans="1:4" ht="14.25" customHeight="1">
      <c r="A1843" s="1">
        <v>1842</v>
      </c>
      <c r="B1843" s="1" t="s">
        <v>4</v>
      </c>
      <c r="C1843" s="1" t="str">
        <f>"潘虹静"</f>
        <v>潘虹静</v>
      </c>
      <c r="D1843" s="1" t="str">
        <f>REPLACE([1]Sheet1!B1843,7,4,"****")</f>
        <v>460025****09054228</v>
      </c>
    </row>
    <row r="1844" spans="1:4" ht="14.25" customHeight="1">
      <c r="A1844" s="1">
        <v>1843</v>
      </c>
      <c r="B1844" s="1" t="s">
        <v>9</v>
      </c>
      <c r="C1844" s="1" t="str">
        <f>"吴迷"</f>
        <v>吴迷</v>
      </c>
      <c r="D1844" s="1" t="str">
        <f>REPLACE([1]Sheet1!B1844,7,4,"****")</f>
        <v>460030****1019212X</v>
      </c>
    </row>
    <row r="1845" spans="1:4" ht="14.25" customHeight="1">
      <c r="A1845" s="1">
        <v>1844</v>
      </c>
      <c r="B1845" s="1" t="s">
        <v>4</v>
      </c>
      <c r="C1845" s="1" t="str">
        <f>"沈星子"</f>
        <v>沈星子</v>
      </c>
      <c r="D1845" s="1" t="str">
        <f>REPLACE([1]Sheet1!B1845,7,4,"****")</f>
        <v>460102****08070329</v>
      </c>
    </row>
    <row r="1846" spans="1:4" ht="14.25" customHeight="1">
      <c r="A1846" s="1">
        <v>1845</v>
      </c>
      <c r="B1846" s="1" t="s">
        <v>4</v>
      </c>
      <c r="C1846" s="1" t="str">
        <f>"陈虹芳"</f>
        <v>陈虹芳</v>
      </c>
      <c r="D1846" s="1" t="str">
        <f>REPLACE([1]Sheet1!B1846,7,4,"****")</f>
        <v>460028****04132444</v>
      </c>
    </row>
    <row r="1847" spans="1:4" ht="14.25" customHeight="1">
      <c r="A1847" s="1">
        <v>1846</v>
      </c>
      <c r="B1847" s="1" t="s">
        <v>4</v>
      </c>
      <c r="C1847" s="1" t="str">
        <f>"何宗仁"</f>
        <v>何宗仁</v>
      </c>
      <c r="D1847" s="1" t="str">
        <f>REPLACE([1]Sheet1!B1847,7,4,"****")</f>
        <v>460003****09240238</v>
      </c>
    </row>
    <row r="1848" spans="1:4" ht="14.25" customHeight="1">
      <c r="A1848" s="1">
        <v>1847</v>
      </c>
      <c r="B1848" s="1" t="s">
        <v>4</v>
      </c>
      <c r="C1848" s="1" t="str">
        <f>"孙祯侦"</f>
        <v>孙祯侦</v>
      </c>
      <c r="D1848" s="1" t="str">
        <f>REPLACE([1]Sheet1!B1848,7,4,"****")</f>
        <v>460022****01256229</v>
      </c>
    </row>
    <row r="1849" spans="1:4" ht="14.25" customHeight="1">
      <c r="A1849" s="1">
        <v>1848</v>
      </c>
      <c r="B1849" s="1" t="s">
        <v>10</v>
      </c>
      <c r="C1849" s="1" t="str">
        <f>"郭洪豪"</f>
        <v>郭洪豪</v>
      </c>
      <c r="D1849" s="1" t="str">
        <f>REPLACE([1]Sheet1!B1849,7,4,"****")</f>
        <v>410581****0604903X</v>
      </c>
    </row>
    <row r="1850" spans="1:4" ht="14.25" customHeight="1">
      <c r="A1850" s="1">
        <v>1849</v>
      </c>
      <c r="B1850" s="1" t="s">
        <v>4</v>
      </c>
      <c r="C1850" s="1" t="str">
        <f>"彭蕾"</f>
        <v>彭蕾</v>
      </c>
      <c r="D1850" s="1" t="str">
        <f>REPLACE([1]Sheet1!B1850,7,4,"****")</f>
        <v>460007****06030027</v>
      </c>
    </row>
    <row r="1851" spans="1:4" ht="14.25" customHeight="1">
      <c r="A1851" s="1">
        <v>1850</v>
      </c>
      <c r="B1851" s="1" t="s">
        <v>4</v>
      </c>
      <c r="C1851" s="1" t="str">
        <f>"王玉香"</f>
        <v>王玉香</v>
      </c>
      <c r="D1851" s="1" t="str">
        <f>REPLACE([1]Sheet1!B1851,7,4,"****")</f>
        <v>460003****09165821</v>
      </c>
    </row>
    <row r="1852" spans="1:4" ht="14.25" customHeight="1">
      <c r="A1852" s="1">
        <v>1851</v>
      </c>
      <c r="B1852" s="1" t="s">
        <v>4</v>
      </c>
      <c r="C1852" s="1" t="str">
        <f>"陈孟桃"</f>
        <v>陈孟桃</v>
      </c>
      <c r="D1852" s="1" t="str">
        <f>REPLACE([1]Sheet1!B1852,7,4,"****")</f>
        <v>460003****1015422X</v>
      </c>
    </row>
    <row r="1853" spans="1:4" ht="14.25" customHeight="1">
      <c r="A1853" s="1">
        <v>1852</v>
      </c>
      <c r="B1853" s="1" t="s">
        <v>4</v>
      </c>
      <c r="C1853" s="1" t="str">
        <f>"林汕"</f>
        <v>林汕</v>
      </c>
      <c r="D1853" s="1" t="str">
        <f>REPLACE([1]Sheet1!B1853,7,4,"****")</f>
        <v>460005****09044814</v>
      </c>
    </row>
    <row r="1854" spans="1:4" ht="14.25" customHeight="1">
      <c r="A1854" s="1">
        <v>1853</v>
      </c>
      <c r="B1854" s="1" t="s">
        <v>7</v>
      </c>
      <c r="C1854" s="1" t="str">
        <f>"黄境"</f>
        <v>黄境</v>
      </c>
      <c r="D1854" s="1" t="str">
        <f>REPLACE([1]Sheet1!B1854,7,4,"****")</f>
        <v>460006****05134434</v>
      </c>
    </row>
    <row r="1855" spans="1:4" ht="14.25" customHeight="1">
      <c r="A1855" s="1">
        <v>1854</v>
      </c>
      <c r="B1855" s="1" t="s">
        <v>5</v>
      </c>
      <c r="C1855" s="1" t="str">
        <f>"陈秀蕾"</f>
        <v>陈秀蕾</v>
      </c>
      <c r="D1855" s="1" t="str">
        <f>REPLACE([1]Sheet1!B1855,7,4,"****")</f>
        <v>460006****08020265</v>
      </c>
    </row>
    <row r="1856" spans="1:4" ht="14.25" customHeight="1">
      <c r="A1856" s="1">
        <v>1855</v>
      </c>
      <c r="B1856" s="1" t="s">
        <v>5</v>
      </c>
      <c r="C1856" s="1" t="str">
        <f>"许小婧"</f>
        <v>许小婧</v>
      </c>
      <c r="D1856" s="1" t="str">
        <f>REPLACE([1]Sheet1!B1856,7,4,"****")</f>
        <v>460026****02160021</v>
      </c>
    </row>
    <row r="1857" spans="1:4" ht="14.25" customHeight="1">
      <c r="A1857" s="1">
        <v>1856</v>
      </c>
      <c r="B1857" s="1" t="s">
        <v>4</v>
      </c>
      <c r="C1857" s="1" t="str">
        <f>"简佳佳 "</f>
        <v>简佳佳</v>
      </c>
      <c r="D1857" s="1" t="str">
        <f>REPLACE([1]Sheet1!B1857,7,4,"****")</f>
        <v>460003****09230221</v>
      </c>
    </row>
    <row r="1858" spans="1:4" ht="14.25" customHeight="1">
      <c r="A1858" s="1">
        <v>1857</v>
      </c>
      <c r="B1858" s="1" t="s">
        <v>4</v>
      </c>
      <c r="C1858" s="1" t="str">
        <f>"李娜"</f>
        <v>李娜</v>
      </c>
      <c r="D1858" s="1" t="str">
        <f>REPLACE([1]Sheet1!B1858,7,4,"****")</f>
        <v>460003****11230220</v>
      </c>
    </row>
    <row r="1859" spans="1:4" ht="14.25" customHeight="1">
      <c r="A1859" s="1">
        <v>1858</v>
      </c>
      <c r="B1859" s="1" t="s">
        <v>5</v>
      </c>
      <c r="C1859" s="1" t="str">
        <f>"叶小天"</f>
        <v>叶小天</v>
      </c>
      <c r="D1859" s="1" t="str">
        <f>REPLACE([1]Sheet1!B1859,7,4,"****")</f>
        <v>460006****10200438</v>
      </c>
    </row>
    <row r="1860" spans="1:4" ht="14.25" customHeight="1">
      <c r="A1860" s="1">
        <v>1859</v>
      </c>
      <c r="B1860" s="1" t="s">
        <v>7</v>
      </c>
      <c r="C1860" s="1" t="str">
        <f>"陈若媛"</f>
        <v>陈若媛</v>
      </c>
      <c r="D1860" s="1" t="str">
        <f>REPLACE([1]Sheet1!B1860,7,4,"****")</f>
        <v>460004****01180022</v>
      </c>
    </row>
    <row r="1861" spans="1:4" ht="14.25" customHeight="1">
      <c r="A1861" s="1">
        <v>1860</v>
      </c>
      <c r="B1861" s="1" t="s">
        <v>4</v>
      </c>
      <c r="C1861" s="1" t="str">
        <f>"许金凤"</f>
        <v>许金凤</v>
      </c>
      <c r="D1861" s="1" t="str">
        <f>REPLACE([1]Sheet1!B1861,7,4,"****")</f>
        <v>412826****02010824</v>
      </c>
    </row>
    <row r="1862" spans="1:4" ht="14.25" customHeight="1">
      <c r="A1862" s="1">
        <v>1861</v>
      </c>
      <c r="B1862" s="1" t="s">
        <v>5</v>
      </c>
      <c r="C1862" s="1" t="str">
        <f>"熊兴"</f>
        <v>熊兴</v>
      </c>
      <c r="D1862" s="1" t="str">
        <f>REPLACE([1]Sheet1!B1862,7,4,"****")</f>
        <v>522425****06043915</v>
      </c>
    </row>
    <row r="1863" spans="1:4" ht="14.25" customHeight="1">
      <c r="A1863" s="1">
        <v>1862</v>
      </c>
      <c r="B1863" s="1" t="s">
        <v>4</v>
      </c>
      <c r="C1863" s="1" t="str">
        <f>"吴若"</f>
        <v>吴若</v>
      </c>
      <c r="D1863" s="1" t="str">
        <f>REPLACE([1]Sheet1!B1863,7,4,"****")</f>
        <v>460004****10190022</v>
      </c>
    </row>
    <row r="1864" spans="1:4" ht="14.25" customHeight="1">
      <c r="A1864" s="1">
        <v>1863</v>
      </c>
      <c r="B1864" s="1" t="s">
        <v>11</v>
      </c>
      <c r="C1864" s="1" t="str">
        <f>"尉靖奇"</f>
        <v>尉靖奇</v>
      </c>
      <c r="D1864" s="1" t="str">
        <f>REPLACE([1]Sheet1!B1864,7,4,"****")</f>
        <v>230107****06190618</v>
      </c>
    </row>
    <row r="1865" spans="1:4" ht="14.25" customHeight="1">
      <c r="A1865" s="1">
        <v>1864</v>
      </c>
      <c r="B1865" s="1" t="s">
        <v>4</v>
      </c>
      <c r="C1865" s="1" t="str">
        <f>"颜秀虹"</f>
        <v>颜秀虹</v>
      </c>
      <c r="D1865" s="1" t="str">
        <f>REPLACE([1]Sheet1!B1865,7,4,"****")</f>
        <v>460004****01050468</v>
      </c>
    </row>
    <row r="1866" spans="1:4" ht="14.25" customHeight="1">
      <c r="A1866" s="1">
        <v>1865</v>
      </c>
      <c r="B1866" s="1" t="s">
        <v>4</v>
      </c>
      <c r="C1866" s="1" t="str">
        <f>"郭海婷"</f>
        <v>郭海婷</v>
      </c>
      <c r="D1866" s="1" t="str">
        <f>REPLACE([1]Sheet1!B1866,7,4,"****")</f>
        <v>460031****05165622</v>
      </c>
    </row>
    <row r="1867" spans="1:4" ht="14.25" customHeight="1">
      <c r="A1867" s="1">
        <v>1866</v>
      </c>
      <c r="B1867" s="1" t="s">
        <v>5</v>
      </c>
      <c r="C1867" s="1" t="str">
        <f>"胡亚彬"</f>
        <v>胡亚彬</v>
      </c>
      <c r="D1867" s="1" t="str">
        <f>REPLACE([1]Sheet1!B1867,7,4,"****")</f>
        <v>460034****05232713</v>
      </c>
    </row>
    <row r="1868" spans="1:4" ht="14.25" customHeight="1">
      <c r="A1868" s="1">
        <v>1867</v>
      </c>
      <c r="B1868" s="1" t="s">
        <v>4</v>
      </c>
      <c r="C1868" s="1" t="str">
        <f>"周阳"</f>
        <v>周阳</v>
      </c>
      <c r="D1868" s="1" t="str">
        <f>REPLACE([1]Sheet1!B1868,7,4,"****")</f>
        <v>410802****01100200</v>
      </c>
    </row>
    <row r="1869" spans="1:4" ht="14.25" customHeight="1">
      <c r="A1869" s="1">
        <v>1868</v>
      </c>
      <c r="B1869" s="1" t="s">
        <v>7</v>
      </c>
      <c r="C1869" s="1" t="str">
        <f>"刘悦"</f>
        <v>刘悦</v>
      </c>
      <c r="D1869" s="1" t="str">
        <f>REPLACE([1]Sheet1!B1869,7,4,"****")</f>
        <v>130903****05211224</v>
      </c>
    </row>
    <row r="1870" spans="1:4" ht="14.25" customHeight="1">
      <c r="A1870" s="1">
        <v>1869</v>
      </c>
      <c r="B1870" s="1" t="s">
        <v>4</v>
      </c>
      <c r="C1870" s="1" t="str">
        <f>"陈雄胜"</f>
        <v>陈雄胜</v>
      </c>
      <c r="D1870" s="1" t="str">
        <f>REPLACE([1]Sheet1!B1870,7,4,"****")</f>
        <v>460200****02035151</v>
      </c>
    </row>
    <row r="1871" spans="1:4" ht="14.25" customHeight="1">
      <c r="A1871" s="1">
        <v>1870</v>
      </c>
      <c r="B1871" s="1" t="s">
        <v>4</v>
      </c>
      <c r="C1871" s="1" t="str">
        <f>"钟雅玲"</f>
        <v>钟雅玲</v>
      </c>
      <c r="D1871" s="1" t="str">
        <f>REPLACE([1]Sheet1!B1871,7,4,"****")</f>
        <v>460028****01046029</v>
      </c>
    </row>
    <row r="1872" spans="1:4" ht="14.25" customHeight="1">
      <c r="A1872" s="1">
        <v>1871</v>
      </c>
      <c r="B1872" s="1" t="s">
        <v>5</v>
      </c>
      <c r="C1872" s="1" t="str">
        <f>"李敏"</f>
        <v>李敏</v>
      </c>
      <c r="D1872" s="1" t="str">
        <f>REPLACE([1]Sheet1!B1872,7,4,"****")</f>
        <v>460006****01221627</v>
      </c>
    </row>
    <row r="1873" spans="1:4" ht="14.25" customHeight="1">
      <c r="A1873" s="1">
        <v>1872</v>
      </c>
      <c r="B1873" s="1" t="s">
        <v>4</v>
      </c>
      <c r="C1873" s="1" t="str">
        <f>"吴小婷"</f>
        <v>吴小婷</v>
      </c>
      <c r="D1873" s="1" t="str">
        <f>REPLACE([1]Sheet1!B1873,7,4,"****")</f>
        <v>460028****08112824</v>
      </c>
    </row>
    <row r="1874" spans="1:4" ht="14.25" customHeight="1">
      <c r="A1874" s="1">
        <v>1873</v>
      </c>
      <c r="B1874" s="1" t="s">
        <v>4</v>
      </c>
      <c r="C1874" s="1" t="str">
        <f>"吴多才"</f>
        <v>吴多才</v>
      </c>
      <c r="D1874" s="1" t="str">
        <f>REPLACE([1]Sheet1!B1874,7,4,"****")</f>
        <v>460004****08015212</v>
      </c>
    </row>
    <row r="1875" spans="1:4" ht="14.25" customHeight="1">
      <c r="A1875" s="1">
        <v>1874</v>
      </c>
      <c r="B1875" s="1" t="s">
        <v>4</v>
      </c>
      <c r="C1875" s="1" t="str">
        <f>"王素妹"</f>
        <v>王素妹</v>
      </c>
      <c r="D1875" s="1" t="str">
        <f>REPLACE([1]Sheet1!B1875,7,4,"****")</f>
        <v>460036****01153829</v>
      </c>
    </row>
    <row r="1876" spans="1:4" ht="14.25" customHeight="1">
      <c r="A1876" s="1">
        <v>1875</v>
      </c>
      <c r="B1876" s="1" t="s">
        <v>4</v>
      </c>
      <c r="C1876" s="1" t="str">
        <f>"云如雪"</f>
        <v>云如雪</v>
      </c>
      <c r="D1876" s="1" t="str">
        <f>REPLACE([1]Sheet1!B1876,7,4,"****")</f>
        <v>460104****12190024</v>
      </c>
    </row>
    <row r="1877" spans="1:4" ht="14.25" customHeight="1">
      <c r="A1877" s="1">
        <v>1876</v>
      </c>
      <c r="B1877" s="1" t="s">
        <v>4</v>
      </c>
      <c r="C1877" s="1" t="str">
        <f>"蒋子菲"</f>
        <v>蒋子菲</v>
      </c>
      <c r="D1877" s="1" t="str">
        <f>REPLACE([1]Sheet1!B1877,7,4,"****")</f>
        <v>460007****10243624</v>
      </c>
    </row>
    <row r="1878" spans="1:4" ht="14.25" customHeight="1">
      <c r="A1878" s="1">
        <v>1877</v>
      </c>
      <c r="B1878" s="1" t="s">
        <v>4</v>
      </c>
      <c r="C1878" s="1" t="str">
        <f>"李小容"</f>
        <v>李小容</v>
      </c>
      <c r="D1878" s="1" t="str">
        <f>REPLACE([1]Sheet1!B1878,7,4,"****")</f>
        <v>510921****12251522</v>
      </c>
    </row>
    <row r="1879" spans="1:4" ht="14.25" customHeight="1">
      <c r="A1879" s="1">
        <v>1878</v>
      </c>
      <c r="B1879" s="1" t="s">
        <v>5</v>
      </c>
      <c r="C1879" s="1" t="str">
        <f>"王宏伟"</f>
        <v>王宏伟</v>
      </c>
      <c r="D1879" s="1" t="str">
        <f>REPLACE([1]Sheet1!B1879,7,4,"****")</f>
        <v>130225****11232922</v>
      </c>
    </row>
    <row r="1880" spans="1:4" ht="14.25" customHeight="1">
      <c r="A1880" s="1">
        <v>1879</v>
      </c>
      <c r="B1880" s="1" t="s">
        <v>4</v>
      </c>
      <c r="C1880" s="1" t="str">
        <f>"黄田臻"</f>
        <v>黄田臻</v>
      </c>
      <c r="D1880" s="1" t="str">
        <f>REPLACE([1]Sheet1!B1880,7,4,"****")</f>
        <v>460103****11150019</v>
      </c>
    </row>
    <row r="1881" spans="1:4" ht="14.25" customHeight="1">
      <c r="A1881" s="1">
        <v>1880</v>
      </c>
      <c r="B1881" s="1" t="s">
        <v>4</v>
      </c>
      <c r="C1881" s="1" t="str">
        <f>"谢锦颖"</f>
        <v>谢锦颖</v>
      </c>
      <c r="D1881" s="1" t="str">
        <f>REPLACE([1]Sheet1!B1881,7,4,"****")</f>
        <v>460027****12180406</v>
      </c>
    </row>
    <row r="1882" spans="1:4" ht="14.25" customHeight="1">
      <c r="A1882" s="1">
        <v>1881</v>
      </c>
      <c r="B1882" s="1" t="s">
        <v>4</v>
      </c>
      <c r="C1882" s="1" t="str">
        <f>"甄云楠"</f>
        <v>甄云楠</v>
      </c>
      <c r="D1882" s="1" t="str">
        <f>REPLACE([1]Sheet1!B1882,7,4,"****")</f>
        <v>210323****01051625</v>
      </c>
    </row>
    <row r="1883" spans="1:4" ht="14.25" customHeight="1">
      <c r="A1883" s="1">
        <v>1882</v>
      </c>
      <c r="B1883" s="1" t="s">
        <v>5</v>
      </c>
      <c r="C1883" s="1" t="str">
        <f>"苏仕伟"</f>
        <v>苏仕伟</v>
      </c>
      <c r="D1883" s="1" t="str">
        <f>REPLACE([1]Sheet1!B1883,7,4,"****")</f>
        <v>460028****08256019</v>
      </c>
    </row>
    <row r="1884" spans="1:4" ht="14.25" customHeight="1">
      <c r="A1884" s="1">
        <v>1883</v>
      </c>
      <c r="B1884" s="1" t="s">
        <v>4</v>
      </c>
      <c r="C1884" s="1" t="str">
        <f>"翟梦茹"</f>
        <v>翟梦茹</v>
      </c>
      <c r="D1884" s="1" t="str">
        <f>REPLACE([1]Sheet1!B1884,7,4,"****")</f>
        <v>341621****0610004X</v>
      </c>
    </row>
    <row r="1885" spans="1:4" ht="14.25" customHeight="1">
      <c r="A1885" s="1">
        <v>1884</v>
      </c>
      <c r="B1885" s="1" t="s">
        <v>4</v>
      </c>
      <c r="C1885" s="1" t="str">
        <f>"陈芸"</f>
        <v>陈芸</v>
      </c>
      <c r="D1885" s="1" t="str">
        <f>REPLACE([1]Sheet1!B1885,7,4,"****")</f>
        <v>460033****01034489</v>
      </c>
    </row>
    <row r="1886" spans="1:4" ht="14.25" customHeight="1">
      <c r="A1886" s="1">
        <v>1885</v>
      </c>
      <c r="B1886" s="1" t="s">
        <v>5</v>
      </c>
      <c r="C1886" s="1" t="str">
        <f>"吴送婉"</f>
        <v>吴送婉</v>
      </c>
      <c r="D1886" s="1" t="str">
        <f>REPLACE([1]Sheet1!B1886,7,4,"****")</f>
        <v>460028****02176825</v>
      </c>
    </row>
    <row r="1887" spans="1:4" ht="14.25" customHeight="1">
      <c r="A1887" s="1">
        <v>1886</v>
      </c>
      <c r="B1887" s="1" t="s">
        <v>4</v>
      </c>
      <c r="C1887" s="1" t="str">
        <f>"林道巧"</f>
        <v>林道巧</v>
      </c>
      <c r="D1887" s="1" t="str">
        <f>REPLACE([1]Sheet1!B1887,7,4,"****")</f>
        <v>460033****02064829</v>
      </c>
    </row>
    <row r="1888" spans="1:4" ht="14.25" customHeight="1">
      <c r="A1888" s="1">
        <v>1887</v>
      </c>
      <c r="B1888" s="1" t="s">
        <v>4</v>
      </c>
      <c r="C1888" s="1" t="str">
        <f>"谢海翊"</f>
        <v>谢海翊</v>
      </c>
      <c r="D1888" s="1" t="str">
        <f>REPLACE([1]Sheet1!B1888,7,4,"****")</f>
        <v>460102****07010910</v>
      </c>
    </row>
    <row r="1889" spans="1:4" ht="14.25" customHeight="1">
      <c r="A1889" s="1">
        <v>1888</v>
      </c>
      <c r="B1889" s="1" t="s">
        <v>4</v>
      </c>
      <c r="C1889" s="1" t="str">
        <f>"尹瑜"</f>
        <v>尹瑜</v>
      </c>
      <c r="D1889" s="1" t="str">
        <f>REPLACE([1]Sheet1!B1889,7,4,"****")</f>
        <v>469026****03290020</v>
      </c>
    </row>
    <row r="1890" spans="1:4" ht="14.25" customHeight="1">
      <c r="A1890" s="1">
        <v>1889</v>
      </c>
      <c r="B1890" s="1" t="s">
        <v>5</v>
      </c>
      <c r="C1890" s="1" t="str">
        <f>"王瑶瑟"</f>
        <v>王瑶瑟</v>
      </c>
      <c r="D1890" s="1" t="str">
        <f>REPLACE([1]Sheet1!B1890,7,4,"****")</f>
        <v>460102****05040322</v>
      </c>
    </row>
    <row r="1891" spans="1:4" ht="14.25" customHeight="1">
      <c r="A1891" s="1">
        <v>1890</v>
      </c>
      <c r="B1891" s="1" t="s">
        <v>5</v>
      </c>
      <c r="C1891" s="1" t="str">
        <f>"梁宝妮"</f>
        <v>梁宝妮</v>
      </c>
      <c r="D1891" s="1" t="str">
        <f>REPLACE([1]Sheet1!B1891,7,4,"****")</f>
        <v>460006****10071627</v>
      </c>
    </row>
    <row r="1892" spans="1:4" ht="14.25" customHeight="1">
      <c r="A1892" s="1">
        <v>1891</v>
      </c>
      <c r="B1892" s="1" t="s">
        <v>4</v>
      </c>
      <c r="C1892" s="1" t="str">
        <f>"金浩田"</f>
        <v>金浩田</v>
      </c>
      <c r="D1892" s="1" t="str">
        <f>REPLACE([1]Sheet1!B1892,7,4,"****")</f>
        <v>150102****03225637</v>
      </c>
    </row>
    <row r="1893" spans="1:4" ht="14.25" customHeight="1">
      <c r="A1893" s="1">
        <v>1892</v>
      </c>
      <c r="B1893" s="1" t="s">
        <v>5</v>
      </c>
      <c r="C1893" s="1" t="str">
        <f>"董文武"</f>
        <v>董文武</v>
      </c>
      <c r="D1893" s="1" t="str">
        <f>REPLACE([1]Sheet1!B1893,7,4,"****")</f>
        <v>410422****04129135</v>
      </c>
    </row>
    <row r="1894" spans="1:4" ht="14.25" customHeight="1">
      <c r="A1894" s="1">
        <v>1893</v>
      </c>
      <c r="B1894" s="1" t="s">
        <v>4</v>
      </c>
      <c r="C1894" s="1" t="str">
        <f>"李惠兰"</f>
        <v>李惠兰</v>
      </c>
      <c r="D1894" s="1" t="str">
        <f>REPLACE([1]Sheet1!B1894,7,4,"****")</f>
        <v>460102****12273327</v>
      </c>
    </row>
    <row r="1895" spans="1:4" ht="14.25" customHeight="1">
      <c r="A1895" s="1">
        <v>1894</v>
      </c>
      <c r="B1895" s="1" t="s">
        <v>4</v>
      </c>
      <c r="C1895" s="1" t="str">
        <f>"黄晶晶"</f>
        <v>黄晶晶</v>
      </c>
      <c r="D1895" s="1" t="str">
        <f>REPLACE([1]Sheet1!B1895,7,4,"****")</f>
        <v>460007****10313361</v>
      </c>
    </row>
    <row r="1896" spans="1:4" ht="14.25" customHeight="1">
      <c r="A1896" s="1">
        <v>1895</v>
      </c>
      <c r="B1896" s="1" t="s">
        <v>4</v>
      </c>
      <c r="C1896" s="1" t="str">
        <f>"李开德"</f>
        <v>李开德</v>
      </c>
      <c r="D1896" s="1" t="str">
        <f>REPLACE([1]Sheet1!B1896,7,4,"****")</f>
        <v>460027****02054716</v>
      </c>
    </row>
    <row r="1897" spans="1:4" ht="14.25" customHeight="1">
      <c r="A1897" s="1">
        <v>1896</v>
      </c>
      <c r="B1897" s="1" t="s">
        <v>4</v>
      </c>
      <c r="C1897" s="1" t="str">
        <f>"吴丽芳"</f>
        <v>吴丽芳</v>
      </c>
      <c r="D1897" s="1" t="str">
        <f>REPLACE([1]Sheet1!B1897,7,4,"****")</f>
        <v>460036****06111228</v>
      </c>
    </row>
    <row r="1898" spans="1:4" ht="14.25" customHeight="1">
      <c r="A1898" s="1">
        <v>1897</v>
      </c>
      <c r="B1898" s="1" t="s">
        <v>4</v>
      </c>
      <c r="C1898" s="1" t="str">
        <f>"符海珑"</f>
        <v>符海珑</v>
      </c>
      <c r="D1898" s="1" t="str">
        <f>REPLACE([1]Sheet1!B1898,7,4,"****")</f>
        <v>460103****06093023</v>
      </c>
    </row>
    <row r="1899" spans="1:4" ht="14.25" customHeight="1">
      <c r="A1899" s="1">
        <v>1898</v>
      </c>
      <c r="B1899" s="1" t="s">
        <v>4</v>
      </c>
      <c r="C1899" s="1" t="str">
        <f>"凌宇洁"</f>
        <v>凌宇洁</v>
      </c>
      <c r="D1899" s="1" t="str">
        <f>REPLACE([1]Sheet1!B1899,7,4,"****")</f>
        <v>460035****0901092X</v>
      </c>
    </row>
    <row r="1900" spans="1:4" ht="14.25" customHeight="1">
      <c r="A1900" s="1">
        <v>1899</v>
      </c>
      <c r="B1900" s="1" t="s">
        <v>4</v>
      </c>
      <c r="C1900" s="1" t="str">
        <f>"杨扬"</f>
        <v>杨扬</v>
      </c>
      <c r="D1900" s="1" t="str">
        <f>REPLACE([1]Sheet1!B1900,7,4,"****")</f>
        <v>522223****10120065</v>
      </c>
    </row>
    <row r="1901" spans="1:4" ht="14.25" customHeight="1">
      <c r="A1901" s="1">
        <v>1900</v>
      </c>
      <c r="B1901" s="1" t="s">
        <v>4</v>
      </c>
      <c r="C1901" s="1" t="str">
        <f>"吴石保"</f>
        <v>吴石保</v>
      </c>
      <c r="D1901" s="1" t="str">
        <f>REPLACE([1]Sheet1!B1901,7,4,"****")</f>
        <v>460003****11193025</v>
      </c>
    </row>
    <row r="1902" spans="1:4" ht="14.25" customHeight="1">
      <c r="A1902" s="1">
        <v>1901</v>
      </c>
      <c r="B1902" s="1" t="s">
        <v>4</v>
      </c>
      <c r="C1902" s="1" t="str">
        <f>"杨青"</f>
        <v>杨青</v>
      </c>
      <c r="D1902" s="1" t="str">
        <f>REPLACE([1]Sheet1!B1902,7,4,"****")</f>
        <v>610528****11141221</v>
      </c>
    </row>
    <row r="1903" spans="1:4" ht="14.25" customHeight="1">
      <c r="A1903" s="1">
        <v>1902</v>
      </c>
      <c r="B1903" s="1" t="s">
        <v>5</v>
      </c>
      <c r="C1903" s="1" t="str">
        <f>"莫策文"</f>
        <v>莫策文</v>
      </c>
      <c r="D1903" s="1" t="str">
        <f>REPLACE([1]Sheet1!B1903,7,4,"****")</f>
        <v>460025****03270029</v>
      </c>
    </row>
    <row r="1904" spans="1:4" ht="14.25" customHeight="1">
      <c r="A1904" s="1">
        <v>1903</v>
      </c>
      <c r="B1904" s="1" t="s">
        <v>4</v>
      </c>
      <c r="C1904" s="1" t="str">
        <f>"王小珍"</f>
        <v>王小珍</v>
      </c>
      <c r="D1904" s="1" t="str">
        <f>REPLACE([1]Sheet1!B1904,7,4,"****")</f>
        <v>460026****0220004X</v>
      </c>
    </row>
    <row r="1905" spans="1:4" ht="14.25" customHeight="1">
      <c r="A1905" s="1">
        <v>1904</v>
      </c>
      <c r="B1905" s="1" t="s">
        <v>4</v>
      </c>
      <c r="C1905" s="1" t="str">
        <f>"林明媚"</f>
        <v>林明媚</v>
      </c>
      <c r="D1905" s="1" t="str">
        <f>REPLACE([1]Sheet1!B1905,7,4,"****")</f>
        <v>460022****06083022</v>
      </c>
    </row>
    <row r="1906" spans="1:4" ht="14.25" customHeight="1">
      <c r="A1906" s="1">
        <v>1905</v>
      </c>
      <c r="B1906" s="1" t="s">
        <v>4</v>
      </c>
      <c r="C1906" s="1" t="str">
        <f>"李志慧"</f>
        <v>李志慧</v>
      </c>
      <c r="D1906" s="1" t="str">
        <f>REPLACE([1]Sheet1!B1906,7,4,"****")</f>
        <v>460035****06132329</v>
      </c>
    </row>
    <row r="1907" spans="1:4" ht="14.25" customHeight="1">
      <c r="A1907" s="1">
        <v>1906</v>
      </c>
      <c r="B1907" s="1" t="s">
        <v>4</v>
      </c>
      <c r="C1907" s="1" t="str">
        <f>"吴玉姑"</f>
        <v>吴玉姑</v>
      </c>
      <c r="D1907" s="1" t="str">
        <f>REPLACE([1]Sheet1!B1907,7,4,"****")</f>
        <v>460004****07233682</v>
      </c>
    </row>
    <row r="1908" spans="1:4" ht="14.25" customHeight="1">
      <c r="A1908" s="1">
        <v>1907</v>
      </c>
      <c r="B1908" s="1" t="s">
        <v>4</v>
      </c>
      <c r="C1908" s="1" t="str">
        <f>"陈妹"</f>
        <v>陈妹</v>
      </c>
      <c r="D1908" s="1" t="str">
        <f>REPLACE([1]Sheet1!B1908,7,4,"****")</f>
        <v>460035****02063028</v>
      </c>
    </row>
    <row r="1909" spans="1:4" ht="14.25" customHeight="1">
      <c r="A1909" s="1">
        <v>1908</v>
      </c>
      <c r="B1909" s="1" t="s">
        <v>4</v>
      </c>
      <c r="C1909" s="1" t="str">
        <f>"毛文昕"</f>
        <v>毛文昕</v>
      </c>
      <c r="D1909" s="1" t="str">
        <f>REPLACE([1]Sheet1!B1909,7,4,"****")</f>
        <v>360124****01160343</v>
      </c>
    </row>
    <row r="1910" spans="1:4" ht="14.25" customHeight="1">
      <c r="A1910" s="1">
        <v>1909</v>
      </c>
      <c r="B1910" s="1" t="s">
        <v>4</v>
      </c>
      <c r="C1910" s="1" t="str">
        <f>"高军"</f>
        <v>高军</v>
      </c>
      <c r="D1910" s="1" t="str">
        <f>REPLACE([1]Sheet1!B1910,7,4,"****")</f>
        <v>460033****07193256</v>
      </c>
    </row>
    <row r="1911" spans="1:4" ht="14.25" customHeight="1">
      <c r="A1911" s="1">
        <v>1910</v>
      </c>
      <c r="B1911" s="1" t="s">
        <v>4</v>
      </c>
      <c r="C1911" s="1" t="str">
        <f>"李越玲"</f>
        <v>李越玲</v>
      </c>
      <c r="D1911" s="1" t="str">
        <f>REPLACE([1]Sheet1!B1911,7,4,"****")</f>
        <v>460004****10100426</v>
      </c>
    </row>
    <row r="1912" spans="1:4" ht="14.25" customHeight="1">
      <c r="A1912" s="1">
        <v>1911</v>
      </c>
      <c r="B1912" s="1" t="s">
        <v>4</v>
      </c>
      <c r="C1912" s="1" t="str">
        <f>"蔡蓉"</f>
        <v>蔡蓉</v>
      </c>
      <c r="D1912" s="1" t="str">
        <f>REPLACE([1]Sheet1!B1912,7,4,"****")</f>
        <v>362127****09240520</v>
      </c>
    </row>
    <row r="1913" spans="1:4" ht="14.25" customHeight="1">
      <c r="A1913" s="1">
        <v>1912</v>
      </c>
      <c r="B1913" s="1" t="s">
        <v>5</v>
      </c>
      <c r="C1913" s="1" t="str">
        <f>"王登鹏"</f>
        <v>王登鹏</v>
      </c>
      <c r="D1913" s="1" t="str">
        <f>REPLACE([1]Sheet1!B1913,7,4,"****")</f>
        <v>460102****02201510</v>
      </c>
    </row>
    <row r="1914" spans="1:4" ht="14.25" customHeight="1">
      <c r="A1914" s="1">
        <v>1913</v>
      </c>
      <c r="B1914" s="1" t="s">
        <v>4</v>
      </c>
      <c r="C1914" s="1" t="str">
        <f>"赵明尖"</f>
        <v>赵明尖</v>
      </c>
      <c r="D1914" s="1" t="str">
        <f>REPLACE([1]Sheet1!B1914,7,4,"****")</f>
        <v>460007****09127226</v>
      </c>
    </row>
    <row r="1915" spans="1:4" ht="14.25" customHeight="1">
      <c r="A1915" s="1">
        <v>1914</v>
      </c>
      <c r="B1915" s="1" t="s">
        <v>4</v>
      </c>
      <c r="C1915" s="1" t="str">
        <f>"陈烨"</f>
        <v>陈烨</v>
      </c>
      <c r="D1915" s="1" t="str">
        <f>REPLACE([1]Sheet1!B1915,7,4,"****")</f>
        <v>460001****12270767</v>
      </c>
    </row>
    <row r="1916" spans="1:4" ht="14.25" customHeight="1">
      <c r="A1916" s="1">
        <v>1915</v>
      </c>
      <c r="B1916" s="1" t="s">
        <v>8</v>
      </c>
      <c r="C1916" s="1" t="str">
        <f>"熊玉怀"</f>
        <v>熊玉怀</v>
      </c>
      <c r="D1916" s="1" t="str">
        <f>REPLACE([1]Sheet1!B1916,7,4,"****")</f>
        <v>431121****06151020</v>
      </c>
    </row>
    <row r="1917" spans="1:4" ht="14.25" customHeight="1">
      <c r="A1917" s="1">
        <v>1916</v>
      </c>
      <c r="B1917" s="1" t="s">
        <v>4</v>
      </c>
      <c r="C1917" s="1" t="str">
        <f>"殷长敏"</f>
        <v>殷长敏</v>
      </c>
      <c r="D1917" s="1" t="str">
        <f>REPLACE([1]Sheet1!B1917,7,4,"****")</f>
        <v>460006****06118730</v>
      </c>
    </row>
    <row r="1918" spans="1:4" ht="14.25" customHeight="1">
      <c r="A1918" s="1">
        <v>1917</v>
      </c>
      <c r="B1918" s="1" t="s">
        <v>4</v>
      </c>
      <c r="C1918" s="1" t="str">
        <f>"钟丹凤"</f>
        <v>钟丹凤</v>
      </c>
      <c r="D1918" s="1" t="str">
        <f>REPLACE([1]Sheet1!B1918,7,4,"****")</f>
        <v>460006****02012040</v>
      </c>
    </row>
    <row r="1919" spans="1:4">
      <c r="A1919" s="1">
        <v>1918</v>
      </c>
      <c r="B1919" s="1" t="s">
        <v>6</v>
      </c>
      <c r="C1919" s="1" t="s">
        <v>15</v>
      </c>
      <c r="D1919" s="1" t="s">
        <v>16</v>
      </c>
    </row>
  </sheetData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微软中国</cp:lastModifiedBy>
  <dcterms:created xsi:type="dcterms:W3CDTF">2020-07-01T05:07:00Z</dcterms:created>
  <dcterms:modified xsi:type="dcterms:W3CDTF">2020-07-02T04:50:16Z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